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100" activeTab="0"/>
  </bookViews>
  <sheets>
    <sheet name="ปีงบประมาณ56" sheetId="1" r:id="rId1"/>
  </sheets>
  <definedNames>
    <definedName name="_xlnm.Print_Area" localSheetId="0">'ปีงบประมาณ56'!$A$1:$I$77</definedName>
  </definedNames>
  <calcPr fullCalcOnLoad="1"/>
</workbook>
</file>

<file path=xl/comments1.xml><?xml version="1.0" encoding="utf-8"?>
<comments xmlns="http://schemas.openxmlformats.org/spreadsheetml/2006/main">
  <authors>
    <author>pongsakron</author>
  </authors>
  <commentList>
    <comment ref="A49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</t>
        </r>
      </text>
    </comment>
    <comment ref="A71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คหกรรม ป.โท X 2</t>
        </r>
      </text>
    </comment>
    <comment ref="B71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ไม่อนุญาตให้แก้ไข แจ้ง สสท.ให้ทราบเพื่อแก้ไข</t>
        </r>
      </text>
    </comment>
    <comment ref="C71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เกณฑ์เปรียบเทียบค่าป.โทเป็นป.ตรี</t>
        </r>
      </text>
    </comment>
    <comment ref="D71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ผลลัพธ์เทียบจากป.โทเป็นป.ตรีแล้ว</t>
        </r>
      </text>
    </comment>
    <comment ref="I71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FTES ของแต่ละคณะรวมป.โทและป.ตรี</t>
        </r>
      </text>
    </comment>
    <comment ref="A72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สื่อสารมวลชน ป.โท X 2</t>
        </r>
      </text>
    </comment>
    <comment ref="B72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ไม่อนุญาตให้แก้ไข แจ้ง สสท.ให้ทราบเพื่อแก้ไข</t>
        </r>
      </text>
    </comment>
    <comment ref="C72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เกณฑ์เปรียบเทียบค่าป.โทเป็นป.ตรี</t>
        </r>
      </text>
    </comment>
    <comment ref="D72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ผลลัพธ์เทียบจากป.โทเป็นป.ตรีแล้ว</t>
        </r>
      </text>
    </comment>
    <comment ref="I72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FTES ของแต่ละคณะรวมป.โทและป.ตรี</t>
        </r>
      </text>
    </comment>
    <comment ref="A73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บริหารธุรกิจ ป.โท X 1.8</t>
        </r>
      </text>
    </comment>
    <comment ref="B73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ไม่อนุญาตให้แก้ไข แจ้ง สสท.ให้ทราบเพื่อแก้ไข</t>
        </r>
      </text>
    </comment>
    <comment ref="C73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เกณฑ์เปรียบเทียบค่าป.โทเป็นป.ตรี</t>
        </r>
      </text>
    </comment>
    <comment ref="D73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ผลลัพธ์เทียบจากป.โทเป็นป.ตรีแล้ว</t>
        </r>
      </text>
    </comment>
    <comment ref="I73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FTES ของแต่ละคณะรวมป.โทและป.ตรี</t>
        </r>
      </text>
    </comment>
    <comment ref="A74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ป.บัณฑิต X 1.5
ป.โท X 1.5</t>
        </r>
      </text>
    </comment>
    <comment ref="B74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ไม่อนุญาตให้แก้ไข แจ้ง สสท.ให้ทราบเพื่อแก้ไข</t>
        </r>
      </text>
    </comment>
    <comment ref="C74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เกณฑ์เปรียบเทียบค่าป.โทเป็นป.ตรี</t>
        </r>
      </text>
    </comment>
    <comment ref="D74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ผลลัพธ์เทียบจากป.โทเป็นป.ตรีแล้ว</t>
        </r>
      </text>
    </comment>
    <comment ref="I74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FTES ของแต่ละคณะรวมป.โทและป.ตรี</t>
        </r>
      </text>
    </comment>
    <comment ref="B76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ไม่อนุญาตให้แก้ไข แจ้ง สสท.ให้ทราบเพื่อแก้ไข</t>
        </r>
      </text>
    </comment>
    <comment ref="C76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เกณฑ์เปรียบเทียบค่าป.โทเป็นป.ตรี</t>
        </r>
      </text>
    </comment>
    <comment ref="D76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ผลลัพธ์เทียบจากป.โทเป็นป.ตรีแล้ว</t>
        </r>
      </text>
    </comment>
    <comment ref="I76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FTES ของแต่ละคณะรวมป.โทและป.ตรี</t>
        </r>
      </text>
    </comment>
    <comment ref="C75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เกณฑ์เปรียบเทียบค่าป.โทเป็นป.ตรี</t>
        </r>
      </text>
    </comment>
    <comment ref="D75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ผลลัพธ์เทียบจากป.โทเป็นป.ตรีแล้ว</t>
        </r>
      </text>
    </comment>
  </commentList>
</comments>
</file>

<file path=xl/sharedStrings.xml><?xml version="1.0" encoding="utf-8"?>
<sst xmlns="http://schemas.openxmlformats.org/spreadsheetml/2006/main" count="98" uniqueCount="59">
  <si>
    <t>จำแนกตามคณะ</t>
  </si>
  <si>
    <t>คณะ/หลักสูตร</t>
  </si>
  <si>
    <t>ผลคูณ (3)</t>
  </si>
  <si>
    <t>ผลคูณ (6)</t>
  </si>
  <si>
    <t>SCH (7)</t>
  </si>
  <si>
    <t>* FTES</t>
  </si>
  <si>
    <t>จำนวน</t>
  </si>
  <si>
    <t>(7)/หน่วยกิต</t>
  </si>
  <si>
    <t>(1) นศ.</t>
  </si>
  <si>
    <t>(2) นก.</t>
  </si>
  <si>
    <t>(1) X (2)</t>
  </si>
  <si>
    <t>(3) + (6)</t>
  </si>
  <si>
    <t>1. ศิลปศาสตร์</t>
  </si>
  <si>
    <t xml:space="preserve">      รวมปวส. ภาคปกติ 2 ปี</t>
  </si>
  <si>
    <t xml:space="preserve">      รวมปริญญาตรี ภาคปกติ 5 ปี</t>
  </si>
  <si>
    <t xml:space="preserve">      รวมปริญญาตรี ภาคปกติ 4 ปี</t>
  </si>
  <si>
    <t xml:space="preserve">      รวมปริญญาตรี ภาคสมทบ 4 ปี</t>
  </si>
  <si>
    <t xml:space="preserve">      รวมปริญญาตรี ภาคปกติ 2 ปี</t>
  </si>
  <si>
    <t xml:space="preserve">      รวมปริญญาตรี ภาคสมทบ 2 ปี</t>
  </si>
  <si>
    <t xml:space="preserve">      รวมปริญญาตรีเทียบโอน ภาคปกติ</t>
  </si>
  <si>
    <t xml:space="preserve">      รวมปริญญาตรีเทียบโอน ภาคสมทบ</t>
  </si>
  <si>
    <t>รวมศิลปศาสตร์</t>
  </si>
  <si>
    <t>2. วิทยาศาสตร์และเทคโนโลยี</t>
  </si>
  <si>
    <t>รวมวิทยาศาสตร์ฯ</t>
  </si>
  <si>
    <t>3. บริหารธุรกิจ</t>
  </si>
  <si>
    <t xml:space="preserve">      รวมปริญญาโท ภาคสมทบ</t>
  </si>
  <si>
    <t>รวมบริหารธุรกิจ</t>
  </si>
  <si>
    <t>4. วิศวกรรมศาสตร์</t>
  </si>
  <si>
    <t>รวมวิศวกรรมศาสตร์</t>
  </si>
  <si>
    <t>5. ครุศาสตร์อุตสาหกรรม</t>
  </si>
  <si>
    <t xml:space="preserve">      รวมประกาศนียบัณฑิต ภาคสมทบ</t>
  </si>
  <si>
    <t>รวมครุศาสตร์อุตสาหกรรม</t>
  </si>
  <si>
    <t>6. อุตสาหกรรมสิ่งทอและออกแบบแฟชั่น</t>
  </si>
  <si>
    <t>รวมอุตสาหกรรมสิ่งทอฯ</t>
  </si>
  <si>
    <t>7. เทคโนโลยีคหกรรมศาสตร์</t>
  </si>
  <si>
    <t>รวมเทคโนโลยีคหกรรมศาสตร์</t>
  </si>
  <si>
    <t>8. เทคโนโลยีสื่อสารมวลชน</t>
  </si>
  <si>
    <t>รวมเทคโนโลยีสื่อสารมวลชน</t>
  </si>
  <si>
    <t>9. สถาปัตยกรรมศาสตร์และการออกแบบ</t>
  </si>
  <si>
    <t>รวมสถาปัตยกรรมศาสตร์ฯ</t>
  </si>
  <si>
    <t>รวมทั้ง 9 คณะ</t>
  </si>
  <si>
    <t>FTES  บัณฑิตศึกษา และปริญญาโท</t>
  </si>
  <si>
    <t>ดังนั้นสรุป  FTES  ทั้งสิ้น (ป.ตรี + ป.โท)</t>
  </si>
  <si>
    <t>X 2     =</t>
  </si>
  <si>
    <t xml:space="preserve">X 1.8   = </t>
  </si>
  <si>
    <t xml:space="preserve">X 1.5   = </t>
  </si>
  <si>
    <t>X 2      =</t>
  </si>
  <si>
    <t>รวมค่า FTES ทั้งมหาวิทยาลัยเทคโนโลยีราชมงคลพระนคร     =</t>
  </si>
  <si>
    <t>ภาคเรียนที่ 1/56</t>
  </si>
  <si>
    <t>ศิลปศาสตร์-ปริญญาโท =</t>
  </si>
  <si>
    <t>ศิลปศาสตร์</t>
  </si>
  <si>
    <t>ภาคเรียนที่ 2/56</t>
  </si>
  <si>
    <t>สรุปยอดจำนวนรวมนักศึกษา จำนวนหน่วยกิตรวมที่ลงทะเบียนของนักศึกษา ประจำปีการศึกษา 2556</t>
  </si>
  <si>
    <t>วิศวกรรมศาสตร์</t>
  </si>
  <si>
    <t>ครุศาสตร์อุตสาหกรรม</t>
  </si>
  <si>
    <t>บริหารธุรกิจ</t>
  </si>
  <si>
    <t>เทคโนโลยีสื่อสารมวลชน</t>
  </si>
  <si>
    <t>เทคโนโลยีคหกรรมศาสตร์</t>
  </si>
  <si>
    <t>*ไม่รวม ปวส.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</si>
</sst>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</numFmts>
  <fonts count="27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Arial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color indexed="8"/>
      <name val="MS Sans Serif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3.5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8"/>
      <name val="TH SarabunPS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20" borderId="1" applyNumberFormat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21" borderId="2" applyNumberFormat="0" applyAlignment="0" applyProtection="0"/>
    <xf numFmtId="0" fontId="12" fillId="0" borderId="6" applyNumberFormat="0" applyFill="0" applyAlignment="0" applyProtection="0"/>
    <xf numFmtId="0" fontId="7" fillId="4" borderId="0" applyNumberFormat="0" applyBorder="0" applyAlignment="0" applyProtection="0"/>
    <xf numFmtId="0" fontId="11" fillId="7" borderId="1" applyNumberFormat="0" applyAlignment="0" applyProtection="0"/>
    <xf numFmtId="0" fontId="13" fillId="22" borderId="0" applyNumberFormat="0" applyBorder="0" applyAlignment="0" applyProtection="0"/>
    <xf numFmtId="0" fontId="17" fillId="0" borderId="9" applyNumberFormat="0" applyFill="0" applyAlignment="0" applyProtection="0"/>
    <xf numFmtId="0" fontId="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5" fillId="20" borderId="8" applyNumberFormat="0" applyAlignment="0" applyProtection="0"/>
    <xf numFmtId="0" fontId="5" fillId="23" borderId="7" applyNumberFormat="0" applyFon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12" xfId="0" applyFont="1" applyFill="1" applyBorder="1" applyAlignment="1">
      <alignment/>
    </xf>
    <xf numFmtId="168" fontId="22" fillId="0" borderId="11" xfId="62" applyNumberFormat="1" applyFont="1" applyFill="1" applyBorder="1" applyAlignment="1">
      <alignment/>
    </xf>
    <xf numFmtId="43" fontId="22" fillId="0" borderId="11" xfId="62" applyNumberFormat="1" applyFont="1" applyFill="1" applyBorder="1" applyAlignment="1">
      <alignment horizontal="center" vertical="center"/>
    </xf>
    <xf numFmtId="2" fontId="22" fillId="0" borderId="13" xfId="62" applyNumberFormat="1" applyFont="1" applyFill="1" applyBorder="1" applyAlignment="1">
      <alignment/>
    </xf>
    <xf numFmtId="43" fontId="22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0" fontId="23" fillId="0" borderId="12" xfId="0" applyFont="1" applyFill="1" applyBorder="1" applyAlignment="1">
      <alignment/>
    </xf>
    <xf numFmtId="0" fontId="24" fillId="0" borderId="12" xfId="0" applyFont="1" applyFill="1" applyBorder="1" applyAlignment="1">
      <alignment horizontal="center"/>
    </xf>
    <xf numFmtId="168" fontId="24" fillId="0" borderId="11" xfId="62" applyNumberFormat="1" applyFont="1" applyFill="1" applyBorder="1" applyAlignment="1">
      <alignment/>
    </xf>
    <xf numFmtId="2" fontId="24" fillId="0" borderId="13" xfId="62" applyNumberFormat="1" applyFont="1" applyFill="1" applyBorder="1" applyAlignment="1">
      <alignment/>
    </xf>
    <xf numFmtId="168" fontId="22" fillId="0" borderId="11" xfId="0" applyNumberFormat="1" applyFont="1" applyFill="1" applyBorder="1" applyAlignment="1">
      <alignment horizontal="left" vertical="center"/>
    </xf>
    <xf numFmtId="168" fontId="22" fillId="0" borderId="0" xfId="0" applyNumberFormat="1" applyFont="1" applyFill="1" applyAlignment="1">
      <alignment/>
    </xf>
    <xf numFmtId="0" fontId="22" fillId="0" borderId="14" xfId="0" applyFont="1" applyFill="1" applyBorder="1" applyAlignment="1">
      <alignment/>
    </xf>
    <xf numFmtId="168" fontId="22" fillId="0" borderId="15" xfId="62" applyNumberFormat="1" applyFont="1" applyFill="1" applyBorder="1" applyAlignment="1">
      <alignment/>
    </xf>
    <xf numFmtId="168" fontId="24" fillId="0" borderId="15" xfId="62" applyNumberFormat="1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2" fontId="24" fillId="0" borderId="16" xfId="62" applyNumberFormat="1" applyFont="1" applyFill="1" applyBorder="1" applyAlignment="1">
      <alignment/>
    </xf>
    <xf numFmtId="0" fontId="21" fillId="22" borderId="17" xfId="0" applyFont="1" applyFill="1" applyBorder="1" applyAlignment="1">
      <alignment horizontal="center"/>
    </xf>
    <xf numFmtId="168" fontId="21" fillId="22" borderId="18" xfId="62" applyNumberFormat="1" applyFont="1" applyFill="1" applyBorder="1" applyAlignment="1">
      <alignment/>
    </xf>
    <xf numFmtId="43" fontId="21" fillId="22" borderId="19" xfId="60" applyFont="1" applyFill="1" applyBorder="1" applyAlignment="1">
      <alignment/>
    </xf>
    <xf numFmtId="49" fontId="22" fillId="7" borderId="20" xfId="0" applyNumberFormat="1" applyFont="1" applyFill="1" applyBorder="1" applyAlignment="1" applyProtection="1">
      <alignment/>
      <protection/>
    </xf>
    <xf numFmtId="0" fontId="22" fillId="7" borderId="20" xfId="0" applyFont="1" applyFill="1" applyBorder="1" applyAlignment="1" applyProtection="1">
      <alignment/>
      <protection/>
    </xf>
    <xf numFmtId="0" fontId="22" fillId="7" borderId="20" xfId="0" applyFont="1" applyFill="1" applyBorder="1" applyAlignment="1" applyProtection="1">
      <alignment/>
      <protection/>
    </xf>
    <xf numFmtId="0" fontId="22" fillId="7" borderId="0" xfId="0" applyFont="1" applyFill="1" applyBorder="1" applyAlignment="1" applyProtection="1">
      <alignment/>
      <protection/>
    </xf>
    <xf numFmtId="0" fontId="22" fillId="0" borderId="21" xfId="0" applyFont="1" applyBorder="1" applyAlignment="1">
      <alignment/>
    </xf>
    <xf numFmtId="41" fontId="24" fillId="0" borderId="11" xfId="62" applyNumberFormat="1" applyFont="1" applyFill="1" applyBorder="1" applyAlignment="1">
      <alignment horizontal="center" vertical="center"/>
    </xf>
    <xf numFmtId="41" fontId="24" fillId="0" borderId="11" xfId="62" applyNumberFormat="1" applyFont="1" applyFill="1" applyBorder="1" applyAlignment="1">
      <alignment/>
    </xf>
    <xf numFmtId="41" fontId="24" fillId="0" borderId="15" xfId="62" applyNumberFormat="1" applyFont="1" applyFill="1" applyBorder="1" applyAlignment="1">
      <alignment/>
    </xf>
    <xf numFmtId="41" fontId="21" fillId="22" borderId="18" xfId="62" applyNumberFormat="1" applyFont="1" applyFill="1" applyBorder="1" applyAlignment="1">
      <alignment/>
    </xf>
    <xf numFmtId="41" fontId="22" fillId="0" borderId="11" xfId="62" applyNumberFormat="1" applyFont="1" applyFill="1" applyBorder="1" applyAlignment="1">
      <alignment horizontal="center" vertical="center"/>
    </xf>
    <xf numFmtId="41" fontId="22" fillId="0" borderId="0" xfId="0" applyNumberFormat="1" applyFont="1" applyFill="1" applyAlignment="1">
      <alignment/>
    </xf>
    <xf numFmtId="2" fontId="22" fillId="0" borderId="0" xfId="0" applyNumberFormat="1" applyFont="1" applyAlignment="1">
      <alignment/>
    </xf>
    <xf numFmtId="0" fontId="22" fillId="0" borderId="22" xfId="0" applyFont="1" applyBorder="1" applyAlignment="1" applyProtection="1">
      <alignment horizontal="right" vertical="center"/>
      <protection/>
    </xf>
    <xf numFmtId="0" fontId="25" fillId="0" borderId="22" xfId="0" applyFont="1" applyBorder="1" applyAlignment="1" applyProtection="1">
      <alignment horizontal="right" vertical="center"/>
      <protection/>
    </xf>
    <xf numFmtId="2" fontId="22" fillId="0" borderId="23" xfId="0" applyNumberFormat="1" applyFont="1" applyBorder="1" applyAlignment="1" applyProtection="1">
      <alignment horizontal="center" vertical="center"/>
      <protection/>
    </xf>
    <xf numFmtId="2" fontId="22" fillId="0" borderId="24" xfId="0" applyNumberFormat="1" applyFont="1" applyBorder="1" applyAlignment="1" applyProtection="1">
      <alignment vertical="center"/>
      <protection/>
    </xf>
    <xf numFmtId="2" fontId="22" fillId="0" borderId="25" xfId="0" applyNumberFormat="1" applyFont="1" applyBorder="1" applyAlignment="1" applyProtection="1">
      <alignment horizontal="center" vertical="center"/>
      <protection/>
    </xf>
    <xf numFmtId="2" fontId="22" fillId="0" borderId="26" xfId="0" applyNumberFormat="1" applyFont="1" applyBorder="1" applyAlignment="1" applyProtection="1">
      <alignment horizontal="center" vertical="center"/>
      <protection/>
    </xf>
    <xf numFmtId="2" fontId="22" fillId="0" borderId="11" xfId="0" applyNumberFormat="1" applyFont="1" applyBorder="1" applyAlignment="1" applyProtection="1">
      <alignment horizontal="center" vertical="center"/>
      <protection/>
    </xf>
    <xf numFmtId="2" fontId="24" fillId="0" borderId="27" xfId="0" applyNumberFormat="1" applyFont="1" applyBorder="1" applyAlignment="1" applyProtection="1">
      <alignment vertical="center"/>
      <protection/>
    </xf>
    <xf numFmtId="2" fontId="24" fillId="0" borderId="13" xfId="0" applyNumberFormat="1" applyFont="1" applyBorder="1" applyAlignment="1" applyProtection="1">
      <alignment vertical="center"/>
      <protection/>
    </xf>
    <xf numFmtId="0" fontId="22" fillId="0" borderId="25" xfId="0" applyFont="1" applyBorder="1" applyAlignment="1" applyProtection="1">
      <alignment horizontal="left" vertical="center"/>
      <protection/>
    </xf>
    <xf numFmtId="0" fontId="22" fillId="0" borderId="23" xfId="0" applyFont="1" applyBorder="1" applyAlignment="1" applyProtection="1">
      <alignment horizontal="left" vertical="center"/>
      <protection/>
    </xf>
    <xf numFmtId="0" fontId="22" fillId="0" borderId="24" xfId="0" applyFont="1" applyBorder="1" applyAlignment="1" applyProtection="1">
      <alignment horizontal="left" vertical="center"/>
      <protection/>
    </xf>
    <xf numFmtId="49" fontId="22" fillId="0" borderId="25" xfId="0" applyNumberFormat="1" applyFont="1" applyBorder="1" applyAlignment="1" applyProtection="1">
      <alignment horizontal="left" vertical="center"/>
      <protection/>
    </xf>
    <xf numFmtId="49" fontId="22" fillId="0" borderId="23" xfId="0" applyNumberFormat="1" applyFont="1" applyBorder="1" applyAlignment="1" applyProtection="1">
      <alignment horizontal="left" vertical="center"/>
      <protection/>
    </xf>
    <xf numFmtId="49" fontId="22" fillId="0" borderId="24" xfId="0" applyNumberFormat="1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/>
    </xf>
    <xf numFmtId="0" fontId="22" fillId="0" borderId="29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24" borderId="22" xfId="0" applyFont="1" applyFill="1" applyBorder="1" applyAlignment="1">
      <alignment horizontal="left" vertical="center"/>
    </xf>
    <xf numFmtId="0" fontId="22" fillId="24" borderId="23" xfId="0" applyFont="1" applyFill="1" applyBorder="1" applyAlignment="1">
      <alignment horizontal="left" vertical="center"/>
    </xf>
    <xf numFmtId="0" fontId="22" fillId="24" borderId="30" xfId="0" applyFont="1" applyFill="1" applyBorder="1" applyAlignment="1">
      <alignment horizontal="left" vertical="center"/>
    </xf>
    <xf numFmtId="0" fontId="21" fillId="25" borderId="31" xfId="0" applyFont="1" applyFill="1" applyBorder="1" applyAlignment="1" applyProtection="1">
      <alignment horizontal="center" vertical="center"/>
      <protection/>
    </xf>
    <xf numFmtId="0" fontId="21" fillId="25" borderId="32" xfId="0" applyFont="1" applyFill="1" applyBorder="1" applyAlignment="1" applyProtection="1">
      <alignment horizontal="center" vertical="center"/>
      <protection/>
    </xf>
    <xf numFmtId="0" fontId="21" fillId="25" borderId="33" xfId="0" applyFont="1" applyFill="1" applyBorder="1" applyAlignment="1" applyProtection="1">
      <alignment horizontal="center" vertical="center"/>
      <protection/>
    </xf>
    <xf numFmtId="0" fontId="21" fillId="4" borderId="34" xfId="0" applyFont="1" applyFill="1" applyBorder="1" applyAlignment="1" applyProtection="1">
      <alignment horizontal="center" vertical="center"/>
      <protection/>
    </xf>
    <xf numFmtId="0" fontId="21" fillId="4" borderId="32" xfId="0" applyFont="1" applyFill="1" applyBorder="1" applyAlignment="1" applyProtection="1">
      <alignment horizontal="center" vertical="center"/>
      <protection/>
    </xf>
    <xf numFmtId="0" fontId="21" fillId="4" borderId="35" xfId="0" applyFont="1" applyFill="1" applyBorder="1" applyAlignment="1" applyProtection="1">
      <alignment horizontal="center" vertical="center"/>
      <protection/>
    </xf>
    <xf numFmtId="0" fontId="22" fillId="0" borderId="3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6" fillId="0" borderId="37" xfId="0" applyFont="1" applyBorder="1" applyAlignment="1" applyProtection="1">
      <alignment horizontal="center" vertical="center"/>
      <protection/>
    </xf>
    <xf numFmtId="0" fontId="26" fillId="0" borderId="38" xfId="0" applyFont="1" applyBorder="1" applyAlignment="1" applyProtection="1">
      <alignment horizontal="center" vertical="center"/>
      <protection/>
    </xf>
    <xf numFmtId="2" fontId="26" fillId="0" borderId="38" xfId="0" applyNumberFormat="1" applyFont="1" applyBorder="1" applyAlignment="1" applyProtection="1">
      <alignment horizontal="left" vertical="center"/>
      <protection/>
    </xf>
    <xf numFmtId="0" fontId="26" fillId="0" borderId="38" xfId="0" applyFont="1" applyBorder="1" applyAlignment="1" applyProtection="1">
      <alignment horizontal="left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urrency" xfId="63"/>
    <cellStyle name="Currency [0]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Linked Cell" xfId="72"/>
    <cellStyle name="Neutral" xfId="73"/>
    <cellStyle name="Normal 2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การคำนวณ" xfId="81"/>
    <cellStyle name="ข้อความเตือน" xfId="82"/>
    <cellStyle name="ข้อความอธิบาย" xfId="83"/>
    <cellStyle name="ชื่อเรื่อง" xfId="84"/>
    <cellStyle name="เซลล์ตรวจสอบ" xfId="85"/>
    <cellStyle name="เซลล์ที่มีการเชื่อมโยง" xfId="86"/>
    <cellStyle name="ดี" xfId="87"/>
    <cellStyle name="ป้อนค่า" xfId="88"/>
    <cellStyle name="ปานกลาง" xfId="89"/>
    <cellStyle name="ผลรวม" xfId="90"/>
    <cellStyle name="แย่" xfId="91"/>
    <cellStyle name="ส่วนที่ถูกเน้น1" xfId="92"/>
    <cellStyle name="ส่วนที่ถูกเน้น2" xfId="93"/>
    <cellStyle name="ส่วนที่ถูกเน้น3" xfId="94"/>
    <cellStyle name="ส่วนที่ถูกเน้น4" xfId="95"/>
    <cellStyle name="ส่วนที่ถูกเน้น5" xfId="96"/>
    <cellStyle name="ส่วนที่ถูกเน้น6" xfId="97"/>
    <cellStyle name="แสดงผล" xfId="98"/>
    <cellStyle name="หมายเหตุ" xfId="99"/>
    <cellStyle name="หัวเรื่อง 1" xfId="100"/>
    <cellStyle name="หัวเรื่อง 2" xfId="101"/>
    <cellStyle name="หัวเรื่อง 3" xfId="102"/>
    <cellStyle name="หัวเรื่อง 4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zoomScale="115" zoomScaleNormal="115" zoomScalePageLayoutView="0" workbookViewId="0" topLeftCell="A1">
      <selection activeCell="K35" sqref="K35"/>
    </sheetView>
  </sheetViews>
  <sheetFormatPr defaultColWidth="9.00390625" defaultRowHeight="14.25"/>
  <cols>
    <col min="1" max="1" width="26.125" style="1" customWidth="1"/>
    <col min="2" max="3" width="6.625" style="1" customWidth="1"/>
    <col min="4" max="4" width="9.875" style="1" bestFit="1" customWidth="1"/>
    <col min="5" max="6" width="6.625" style="1" customWidth="1"/>
    <col min="7" max="7" width="9.625" style="1" customWidth="1"/>
    <col min="8" max="8" width="10.00390625" style="1" customWidth="1"/>
    <col min="9" max="9" width="11.375" style="1" customWidth="1"/>
    <col min="10" max="16384" width="9.00390625" style="1" customWidth="1"/>
  </cols>
  <sheetData>
    <row r="1" spans="1:9" ht="22.5" customHeight="1">
      <c r="A1" s="51" t="s">
        <v>52</v>
      </c>
      <c r="B1" s="51"/>
      <c r="C1" s="51"/>
      <c r="D1" s="51"/>
      <c r="E1" s="51"/>
      <c r="F1" s="51"/>
      <c r="G1" s="51"/>
      <c r="H1" s="51"/>
      <c r="I1" s="51"/>
    </row>
    <row r="2" spans="1:9" ht="19.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ht="12" customHeight="1" thickBot="1">
      <c r="A3" s="52"/>
      <c r="B3" s="52"/>
      <c r="C3" s="52"/>
      <c r="D3" s="52"/>
      <c r="E3" s="52"/>
      <c r="F3" s="52"/>
      <c r="G3" s="52"/>
      <c r="H3" s="52"/>
      <c r="I3" s="52"/>
    </row>
    <row r="4" spans="1:9" ht="21.75">
      <c r="A4" s="53" t="s">
        <v>1</v>
      </c>
      <c r="B4" s="55" t="s">
        <v>48</v>
      </c>
      <c r="C4" s="55"/>
      <c r="D4" s="56" t="s">
        <v>2</v>
      </c>
      <c r="E4" s="55" t="s">
        <v>51</v>
      </c>
      <c r="F4" s="55"/>
      <c r="G4" s="56" t="s">
        <v>3</v>
      </c>
      <c r="H4" s="56" t="s">
        <v>4</v>
      </c>
      <c r="I4" s="2" t="s">
        <v>5</v>
      </c>
    </row>
    <row r="5" spans="1:9" ht="21.75">
      <c r="A5" s="54"/>
      <c r="B5" s="58" t="s">
        <v>6</v>
      </c>
      <c r="C5" s="58"/>
      <c r="D5" s="57"/>
      <c r="E5" s="58" t="s">
        <v>6</v>
      </c>
      <c r="F5" s="58"/>
      <c r="G5" s="57"/>
      <c r="H5" s="57"/>
      <c r="I5" s="68" t="s">
        <v>7</v>
      </c>
    </row>
    <row r="6" spans="1:9" ht="21.75">
      <c r="A6" s="54"/>
      <c r="B6" s="3" t="s">
        <v>8</v>
      </c>
      <c r="C6" s="3" t="s">
        <v>9</v>
      </c>
      <c r="D6" s="3" t="s">
        <v>10</v>
      </c>
      <c r="E6" s="3" t="s">
        <v>8</v>
      </c>
      <c r="F6" s="3" t="s">
        <v>9</v>
      </c>
      <c r="G6" s="3" t="s">
        <v>10</v>
      </c>
      <c r="H6" s="3" t="s">
        <v>11</v>
      </c>
      <c r="I6" s="69"/>
    </row>
    <row r="7" spans="1:9" ht="21" customHeight="1">
      <c r="A7" s="59" t="s">
        <v>12</v>
      </c>
      <c r="B7" s="60"/>
      <c r="C7" s="60"/>
      <c r="D7" s="60"/>
      <c r="E7" s="60"/>
      <c r="F7" s="60"/>
      <c r="G7" s="60"/>
      <c r="H7" s="60"/>
      <c r="I7" s="61"/>
    </row>
    <row r="8" spans="1:11" ht="21" customHeight="1">
      <c r="A8" s="4" t="s">
        <v>14</v>
      </c>
      <c r="B8" s="5"/>
      <c r="C8" s="5"/>
      <c r="D8" s="33">
        <v>1711</v>
      </c>
      <c r="E8" s="5"/>
      <c r="F8" s="6"/>
      <c r="G8" s="33">
        <v>1176</v>
      </c>
      <c r="H8" s="5">
        <f aca="true" t="shared" si="0" ref="H8:H15">D8+G8</f>
        <v>2887</v>
      </c>
      <c r="I8" s="7">
        <f aca="true" t="shared" si="1" ref="I8:I14">H8/36</f>
        <v>80.19444444444444</v>
      </c>
      <c r="K8" s="8"/>
    </row>
    <row r="9" spans="1:9" s="9" customFormat="1" ht="21" customHeight="1">
      <c r="A9" s="4" t="s">
        <v>15</v>
      </c>
      <c r="B9" s="5"/>
      <c r="C9" s="5"/>
      <c r="D9" s="33">
        <v>43403</v>
      </c>
      <c r="E9" s="5"/>
      <c r="F9" s="6"/>
      <c r="G9" s="33">
        <v>40082</v>
      </c>
      <c r="H9" s="5">
        <f t="shared" si="0"/>
        <v>83485</v>
      </c>
      <c r="I9" s="7">
        <f t="shared" si="1"/>
        <v>2319.027777777778</v>
      </c>
    </row>
    <row r="10" spans="1:9" s="9" customFormat="1" ht="21" customHeight="1">
      <c r="A10" s="4" t="s">
        <v>16</v>
      </c>
      <c r="B10" s="5"/>
      <c r="C10" s="5"/>
      <c r="D10" s="33">
        <v>1777</v>
      </c>
      <c r="E10" s="5"/>
      <c r="F10" s="6"/>
      <c r="G10" s="33">
        <v>1131</v>
      </c>
      <c r="H10" s="5">
        <f t="shared" si="0"/>
        <v>2908</v>
      </c>
      <c r="I10" s="7">
        <f t="shared" si="1"/>
        <v>80.77777777777777</v>
      </c>
    </row>
    <row r="11" spans="1:9" s="9" customFormat="1" ht="21" customHeight="1">
      <c r="A11" s="4" t="s">
        <v>17</v>
      </c>
      <c r="B11" s="5"/>
      <c r="C11" s="5"/>
      <c r="D11" s="33">
        <v>321</v>
      </c>
      <c r="E11" s="5"/>
      <c r="F11" s="6"/>
      <c r="G11" s="33">
        <v>78</v>
      </c>
      <c r="H11" s="5">
        <f t="shared" si="0"/>
        <v>399</v>
      </c>
      <c r="I11" s="7">
        <f t="shared" si="1"/>
        <v>11.083333333333334</v>
      </c>
    </row>
    <row r="12" spans="1:9" s="9" customFormat="1" ht="21" customHeight="1">
      <c r="A12" s="4" t="s">
        <v>18</v>
      </c>
      <c r="B12" s="5"/>
      <c r="C12" s="5"/>
      <c r="D12" s="33">
        <v>168</v>
      </c>
      <c r="E12" s="5"/>
      <c r="F12" s="6"/>
      <c r="G12" s="33">
        <v>0</v>
      </c>
      <c r="H12" s="5">
        <f t="shared" si="0"/>
        <v>168</v>
      </c>
      <c r="I12" s="7">
        <f>H12/18</f>
        <v>9.333333333333334</v>
      </c>
    </row>
    <row r="13" spans="1:9" s="9" customFormat="1" ht="21" customHeight="1">
      <c r="A13" s="4" t="s">
        <v>19</v>
      </c>
      <c r="B13" s="5"/>
      <c r="C13" s="5"/>
      <c r="D13" s="33">
        <v>4450</v>
      </c>
      <c r="E13" s="5"/>
      <c r="F13" s="6"/>
      <c r="G13" s="33">
        <v>3240</v>
      </c>
      <c r="H13" s="5">
        <f t="shared" si="0"/>
        <v>7690</v>
      </c>
      <c r="I13" s="7">
        <f t="shared" si="1"/>
        <v>213.61111111111111</v>
      </c>
    </row>
    <row r="14" spans="1:9" s="9" customFormat="1" ht="21" customHeight="1">
      <c r="A14" s="10" t="s">
        <v>20</v>
      </c>
      <c r="B14" s="5"/>
      <c r="C14" s="5"/>
      <c r="D14" s="33">
        <v>1587</v>
      </c>
      <c r="E14" s="5"/>
      <c r="F14" s="6"/>
      <c r="G14" s="33">
        <v>1239</v>
      </c>
      <c r="H14" s="5">
        <f t="shared" si="0"/>
        <v>2826</v>
      </c>
      <c r="I14" s="7">
        <f t="shared" si="1"/>
        <v>78.5</v>
      </c>
    </row>
    <row r="15" spans="1:9" s="9" customFormat="1" ht="21" customHeight="1">
      <c r="A15" s="4" t="s">
        <v>25</v>
      </c>
      <c r="B15" s="5"/>
      <c r="C15" s="5"/>
      <c r="D15" s="33">
        <v>234</v>
      </c>
      <c r="E15" s="5"/>
      <c r="F15" s="6"/>
      <c r="G15" s="33">
        <v>51</v>
      </c>
      <c r="H15" s="5">
        <f t="shared" si="0"/>
        <v>285</v>
      </c>
      <c r="I15" s="7">
        <f>H15/24</f>
        <v>11.875</v>
      </c>
    </row>
    <row r="16" spans="1:9" s="9" customFormat="1" ht="21" customHeight="1">
      <c r="A16" s="11" t="s">
        <v>21</v>
      </c>
      <c r="B16" s="12"/>
      <c r="C16" s="12"/>
      <c r="D16" s="12">
        <f>SUM(D8:D15)</f>
        <v>53651</v>
      </c>
      <c r="E16" s="12"/>
      <c r="F16" s="12"/>
      <c r="G16" s="12">
        <f>SUM(G8:G15)</f>
        <v>46997</v>
      </c>
      <c r="H16" s="12">
        <f>SUM(H8:H15)</f>
        <v>100648</v>
      </c>
      <c r="I16" s="13">
        <f>SUM(I8:I15)</f>
        <v>2804.4027777777783</v>
      </c>
    </row>
    <row r="17" spans="1:9" ht="21" customHeight="1">
      <c r="A17" s="59" t="s">
        <v>22</v>
      </c>
      <c r="B17" s="60"/>
      <c r="C17" s="60"/>
      <c r="D17" s="60"/>
      <c r="E17" s="60"/>
      <c r="F17" s="60"/>
      <c r="G17" s="60"/>
      <c r="H17" s="60"/>
      <c r="I17" s="61"/>
    </row>
    <row r="18" spans="1:9" ht="21" customHeight="1">
      <c r="A18" s="4" t="s">
        <v>14</v>
      </c>
      <c r="B18" s="5"/>
      <c r="C18" s="5"/>
      <c r="D18" s="33">
        <v>1216</v>
      </c>
      <c r="E18" s="5"/>
      <c r="F18" s="5"/>
      <c r="G18" s="33">
        <v>920</v>
      </c>
      <c r="H18" s="5">
        <f aca="true" t="shared" si="2" ref="H18:H23">D18+G18</f>
        <v>2136</v>
      </c>
      <c r="I18" s="7">
        <f aca="true" t="shared" si="3" ref="I18:I23">H18/36</f>
        <v>59.333333333333336</v>
      </c>
    </row>
    <row r="19" spans="1:9" s="9" customFormat="1" ht="21" customHeight="1">
      <c r="A19" s="4" t="s">
        <v>15</v>
      </c>
      <c r="B19" s="5"/>
      <c r="C19" s="5"/>
      <c r="D19" s="33">
        <v>19453</v>
      </c>
      <c r="E19" s="5"/>
      <c r="F19" s="5"/>
      <c r="G19" s="33">
        <v>15425</v>
      </c>
      <c r="H19" s="5">
        <f t="shared" si="2"/>
        <v>34878</v>
      </c>
      <c r="I19" s="7">
        <f t="shared" si="3"/>
        <v>968.8333333333334</v>
      </c>
    </row>
    <row r="20" spans="1:9" s="9" customFormat="1" ht="21" customHeight="1">
      <c r="A20" s="4" t="s">
        <v>16</v>
      </c>
      <c r="B20" s="5"/>
      <c r="C20" s="5"/>
      <c r="D20" s="33">
        <v>1749</v>
      </c>
      <c r="E20" s="5"/>
      <c r="F20" s="5"/>
      <c r="G20" s="33">
        <v>1412</v>
      </c>
      <c r="H20" s="5">
        <f t="shared" si="2"/>
        <v>3161</v>
      </c>
      <c r="I20" s="7">
        <f t="shared" si="3"/>
        <v>87.80555555555556</v>
      </c>
    </row>
    <row r="21" spans="1:9" s="9" customFormat="1" ht="21" customHeight="1">
      <c r="A21" s="4" t="s">
        <v>17</v>
      </c>
      <c r="B21" s="5"/>
      <c r="C21" s="5"/>
      <c r="D21" s="33">
        <v>180</v>
      </c>
      <c r="E21" s="5"/>
      <c r="F21" s="5"/>
      <c r="G21" s="33">
        <v>183</v>
      </c>
      <c r="H21" s="5">
        <f t="shared" si="2"/>
        <v>363</v>
      </c>
      <c r="I21" s="7">
        <f t="shared" si="3"/>
        <v>10.083333333333334</v>
      </c>
    </row>
    <row r="22" spans="1:9" s="9" customFormat="1" ht="21" customHeight="1">
      <c r="A22" s="4" t="s">
        <v>18</v>
      </c>
      <c r="B22" s="5"/>
      <c r="C22" s="5"/>
      <c r="D22" s="33">
        <v>54</v>
      </c>
      <c r="E22" s="5"/>
      <c r="F22" s="5"/>
      <c r="G22" s="33">
        <v>198</v>
      </c>
      <c r="H22" s="5">
        <f t="shared" si="2"/>
        <v>252</v>
      </c>
      <c r="I22" s="7">
        <f t="shared" si="3"/>
        <v>7</v>
      </c>
    </row>
    <row r="23" spans="1:9" s="9" customFormat="1" ht="21" customHeight="1">
      <c r="A23" s="4" t="s">
        <v>19</v>
      </c>
      <c r="B23" s="5"/>
      <c r="C23" s="5"/>
      <c r="D23" s="33">
        <v>2221</v>
      </c>
      <c r="E23" s="5"/>
      <c r="F23" s="5"/>
      <c r="G23" s="33">
        <v>697</v>
      </c>
      <c r="H23" s="5">
        <f t="shared" si="2"/>
        <v>2918</v>
      </c>
      <c r="I23" s="7">
        <f t="shared" si="3"/>
        <v>81.05555555555556</v>
      </c>
    </row>
    <row r="24" spans="1:9" s="9" customFormat="1" ht="21" customHeight="1">
      <c r="A24" s="10" t="s">
        <v>20</v>
      </c>
      <c r="B24" s="5"/>
      <c r="C24" s="5"/>
      <c r="D24" s="33">
        <v>1075</v>
      </c>
      <c r="E24" s="5"/>
      <c r="F24" s="5"/>
      <c r="G24" s="33">
        <v>433</v>
      </c>
      <c r="H24" s="5">
        <f>D24+G24</f>
        <v>1508</v>
      </c>
      <c r="I24" s="7">
        <f>H24/36</f>
        <v>41.888888888888886</v>
      </c>
    </row>
    <row r="25" spans="1:9" s="9" customFormat="1" ht="21" customHeight="1">
      <c r="A25" s="11" t="s">
        <v>23</v>
      </c>
      <c r="B25" s="12"/>
      <c r="C25" s="12"/>
      <c r="D25" s="29">
        <f>SUM(D18:D24)</f>
        <v>25948</v>
      </c>
      <c r="E25" s="12"/>
      <c r="F25" s="12"/>
      <c r="G25" s="29">
        <f>SUM(G18:G24)</f>
        <v>19268</v>
      </c>
      <c r="H25" s="12">
        <f>SUM(H18:H24)</f>
        <v>45216</v>
      </c>
      <c r="I25" s="13">
        <f>SUM(I18:I24)</f>
        <v>1256.0000000000002</v>
      </c>
    </row>
    <row r="26" spans="1:9" s="9" customFormat="1" ht="21" customHeight="1">
      <c r="A26" s="59" t="s">
        <v>24</v>
      </c>
      <c r="B26" s="60"/>
      <c r="C26" s="60"/>
      <c r="D26" s="60"/>
      <c r="E26" s="60"/>
      <c r="F26" s="60"/>
      <c r="G26" s="60"/>
      <c r="H26" s="60"/>
      <c r="I26" s="61"/>
    </row>
    <row r="27" spans="1:10" s="9" customFormat="1" ht="21" customHeight="1">
      <c r="A27" s="4" t="s">
        <v>15</v>
      </c>
      <c r="B27" s="5"/>
      <c r="C27" s="5"/>
      <c r="D27" s="5">
        <v>29040</v>
      </c>
      <c r="E27" s="5"/>
      <c r="F27" s="5"/>
      <c r="G27" s="5">
        <v>32661</v>
      </c>
      <c r="H27" s="14">
        <f>D27+G27</f>
        <v>61701</v>
      </c>
      <c r="I27" s="7">
        <f>H27/36</f>
        <v>1713.9166666666667</v>
      </c>
      <c r="J27" s="15"/>
    </row>
    <row r="28" spans="1:9" s="9" customFormat="1" ht="21" customHeight="1">
      <c r="A28" s="4" t="s">
        <v>16</v>
      </c>
      <c r="B28" s="5"/>
      <c r="C28" s="5"/>
      <c r="D28" s="5">
        <v>2256</v>
      </c>
      <c r="E28" s="5"/>
      <c r="F28" s="5"/>
      <c r="G28" s="5">
        <v>2746</v>
      </c>
      <c r="H28" s="14">
        <f>D28+G28</f>
        <v>5002</v>
      </c>
      <c r="I28" s="7">
        <f>H28/36</f>
        <v>138.94444444444446</v>
      </c>
    </row>
    <row r="29" spans="1:9" s="9" customFormat="1" ht="21" customHeight="1">
      <c r="A29" s="4" t="s">
        <v>19</v>
      </c>
      <c r="B29" s="5"/>
      <c r="C29" s="5"/>
      <c r="D29" s="14">
        <v>13734</v>
      </c>
      <c r="E29" s="5"/>
      <c r="F29" s="5"/>
      <c r="G29" s="14">
        <v>12815</v>
      </c>
      <c r="H29" s="14">
        <f>D29+G29</f>
        <v>26549</v>
      </c>
      <c r="I29" s="7">
        <f>H29/36</f>
        <v>737.4722222222222</v>
      </c>
    </row>
    <row r="30" spans="1:9" s="9" customFormat="1" ht="21" customHeight="1">
      <c r="A30" s="10" t="s">
        <v>20</v>
      </c>
      <c r="B30" s="5"/>
      <c r="C30" s="5"/>
      <c r="D30" s="14">
        <v>4279</v>
      </c>
      <c r="E30" s="5"/>
      <c r="F30" s="5"/>
      <c r="G30" s="14">
        <v>3700</v>
      </c>
      <c r="H30" s="14">
        <f>D30+G30</f>
        <v>7979</v>
      </c>
      <c r="I30" s="7">
        <f>H30/36</f>
        <v>221.63888888888889</v>
      </c>
    </row>
    <row r="31" spans="1:9" s="9" customFormat="1" ht="21" customHeight="1">
      <c r="A31" s="4" t="s">
        <v>25</v>
      </c>
      <c r="B31" s="5"/>
      <c r="C31" s="5"/>
      <c r="D31" s="5">
        <v>1197</v>
      </c>
      <c r="E31" s="5"/>
      <c r="F31" s="5"/>
      <c r="G31" s="5">
        <v>1266</v>
      </c>
      <c r="H31" s="14">
        <f>D31+G31</f>
        <v>2463</v>
      </c>
      <c r="I31" s="7">
        <f>H31/24</f>
        <v>102.625</v>
      </c>
    </row>
    <row r="32" spans="1:9" s="9" customFormat="1" ht="21" customHeight="1">
      <c r="A32" s="11" t="s">
        <v>26</v>
      </c>
      <c r="B32" s="12"/>
      <c r="C32" s="12"/>
      <c r="D32" s="12">
        <f>SUM(D27:D31)</f>
        <v>50506</v>
      </c>
      <c r="E32" s="12"/>
      <c r="F32" s="12"/>
      <c r="G32" s="12">
        <f>SUM(G27:G31)</f>
        <v>53188</v>
      </c>
      <c r="H32" s="12">
        <f>SUM(H27:H31)</f>
        <v>103694</v>
      </c>
      <c r="I32" s="13">
        <f>SUM(I27:I31)</f>
        <v>2914.597222222222</v>
      </c>
    </row>
    <row r="33" spans="1:9" ht="20.25" customHeight="1">
      <c r="A33" s="59" t="s">
        <v>27</v>
      </c>
      <c r="B33" s="60"/>
      <c r="C33" s="60"/>
      <c r="D33" s="60"/>
      <c r="E33" s="60"/>
      <c r="F33" s="60"/>
      <c r="G33" s="60"/>
      <c r="H33" s="60"/>
      <c r="I33" s="61"/>
    </row>
    <row r="34" spans="1:9" ht="20.25" customHeight="1">
      <c r="A34" s="4" t="s">
        <v>13</v>
      </c>
      <c r="B34" s="14"/>
      <c r="C34" s="14"/>
      <c r="D34" s="14">
        <v>6</v>
      </c>
      <c r="E34" s="14"/>
      <c r="F34" s="14"/>
      <c r="G34" s="14">
        <v>3</v>
      </c>
      <c r="H34" s="14">
        <f aca="true" t="shared" si="4" ref="H34:H41">D34+G34</f>
        <v>9</v>
      </c>
      <c r="I34" s="7">
        <f>H34/38</f>
        <v>0.23684210526315788</v>
      </c>
    </row>
    <row r="35" spans="1:9" ht="20.25" customHeight="1">
      <c r="A35" s="4" t="s">
        <v>14</v>
      </c>
      <c r="B35" s="14"/>
      <c r="C35" s="14"/>
      <c r="D35" s="14">
        <v>6</v>
      </c>
      <c r="E35" s="14"/>
      <c r="F35" s="14"/>
      <c r="G35" s="14">
        <v>0</v>
      </c>
      <c r="H35" s="14">
        <f t="shared" si="4"/>
        <v>6</v>
      </c>
      <c r="I35" s="7">
        <f>H35/18</f>
        <v>0.3333333333333333</v>
      </c>
    </row>
    <row r="36" spans="1:9" s="9" customFormat="1" ht="20.25" customHeight="1">
      <c r="A36" s="4" t="s">
        <v>15</v>
      </c>
      <c r="B36" s="5"/>
      <c r="C36" s="5"/>
      <c r="D36" s="14">
        <v>16977</v>
      </c>
      <c r="E36" s="5"/>
      <c r="F36" s="5"/>
      <c r="G36" s="14">
        <v>18520</v>
      </c>
      <c r="H36" s="14">
        <f t="shared" si="4"/>
        <v>35497</v>
      </c>
      <c r="I36" s="7">
        <f aca="true" t="shared" si="5" ref="I35:I40">H36/36</f>
        <v>986.0277777777778</v>
      </c>
    </row>
    <row r="37" spans="1:9" s="9" customFormat="1" ht="20.25" customHeight="1">
      <c r="A37" s="4" t="s">
        <v>16</v>
      </c>
      <c r="B37" s="5"/>
      <c r="C37" s="5"/>
      <c r="D37" s="14">
        <v>1050</v>
      </c>
      <c r="E37" s="5"/>
      <c r="F37" s="5"/>
      <c r="G37" s="14">
        <v>740</v>
      </c>
      <c r="H37" s="14">
        <f t="shared" si="4"/>
        <v>1790</v>
      </c>
      <c r="I37" s="7">
        <f t="shared" si="5"/>
        <v>49.72222222222222</v>
      </c>
    </row>
    <row r="38" spans="1:9" s="9" customFormat="1" ht="20.25" customHeight="1">
      <c r="A38" s="4" t="s">
        <v>18</v>
      </c>
      <c r="B38" s="5"/>
      <c r="C38" s="5"/>
      <c r="D38" s="14">
        <v>3</v>
      </c>
      <c r="E38" s="5"/>
      <c r="F38" s="5"/>
      <c r="G38" s="14">
        <v>0</v>
      </c>
      <c r="H38" s="14">
        <f t="shared" si="4"/>
        <v>3</v>
      </c>
      <c r="I38" s="7">
        <f>H38/18</f>
        <v>0.16666666666666666</v>
      </c>
    </row>
    <row r="39" spans="1:9" s="9" customFormat="1" ht="20.25" customHeight="1">
      <c r="A39" s="4" t="s">
        <v>19</v>
      </c>
      <c r="B39" s="5"/>
      <c r="C39" s="5"/>
      <c r="D39" s="14">
        <v>3465</v>
      </c>
      <c r="E39" s="5"/>
      <c r="F39" s="5"/>
      <c r="G39" s="14">
        <v>3053</v>
      </c>
      <c r="H39" s="14">
        <f t="shared" si="4"/>
        <v>6518</v>
      </c>
      <c r="I39" s="7">
        <f t="shared" si="5"/>
        <v>181.05555555555554</v>
      </c>
    </row>
    <row r="40" spans="1:9" s="9" customFormat="1" ht="20.25" customHeight="1">
      <c r="A40" s="10" t="s">
        <v>20</v>
      </c>
      <c r="B40" s="5"/>
      <c r="C40" s="5"/>
      <c r="D40" s="14">
        <v>2345</v>
      </c>
      <c r="E40" s="5"/>
      <c r="F40" s="5"/>
      <c r="G40" s="14">
        <v>1285</v>
      </c>
      <c r="H40" s="14">
        <f t="shared" si="4"/>
        <v>3630</v>
      </c>
      <c r="I40" s="7">
        <f t="shared" si="5"/>
        <v>100.83333333333333</v>
      </c>
    </row>
    <row r="41" spans="1:9" s="9" customFormat="1" ht="20.25" customHeight="1">
      <c r="A41" s="4" t="s">
        <v>25</v>
      </c>
      <c r="B41" s="5"/>
      <c r="C41" s="5"/>
      <c r="D41" s="14">
        <v>413</v>
      </c>
      <c r="E41" s="5"/>
      <c r="F41" s="5"/>
      <c r="G41" s="14">
        <v>513</v>
      </c>
      <c r="H41" s="14">
        <f t="shared" si="4"/>
        <v>926</v>
      </c>
      <c r="I41" s="7">
        <f>H41/24</f>
        <v>38.583333333333336</v>
      </c>
    </row>
    <row r="42" spans="1:9" s="9" customFormat="1" ht="20.25" customHeight="1">
      <c r="A42" s="11" t="s">
        <v>28</v>
      </c>
      <c r="B42" s="12"/>
      <c r="C42" s="12"/>
      <c r="D42" s="12">
        <f>SUM(D34:D41)</f>
        <v>24265</v>
      </c>
      <c r="E42" s="12"/>
      <c r="F42" s="12"/>
      <c r="G42" s="12">
        <f>SUM(G34:G41)</f>
        <v>24114</v>
      </c>
      <c r="H42" s="12">
        <f>SUM(H34:H41)</f>
        <v>48379</v>
      </c>
      <c r="I42" s="13">
        <f>SUM(I34:I41)</f>
        <v>1356.9590643274855</v>
      </c>
    </row>
    <row r="43" spans="1:9" s="9" customFormat="1" ht="20.25" customHeight="1">
      <c r="A43" s="59" t="s">
        <v>29</v>
      </c>
      <c r="B43" s="60"/>
      <c r="C43" s="60"/>
      <c r="D43" s="60"/>
      <c r="E43" s="60"/>
      <c r="F43" s="60"/>
      <c r="G43" s="60"/>
      <c r="H43" s="60"/>
      <c r="I43" s="61"/>
    </row>
    <row r="44" spans="1:10" s="9" customFormat="1" ht="20.25" customHeight="1">
      <c r="A44" s="4" t="s">
        <v>14</v>
      </c>
      <c r="B44" s="5"/>
      <c r="C44" s="5"/>
      <c r="D44" s="5">
        <v>6103</v>
      </c>
      <c r="E44" s="5"/>
      <c r="F44" s="5"/>
      <c r="G44" s="5">
        <v>5768</v>
      </c>
      <c r="H44" s="5">
        <f aca="true" t="shared" si="6" ref="H44:H49">D44+G44</f>
        <v>11871</v>
      </c>
      <c r="I44" s="7">
        <f>H44/36</f>
        <v>329.75</v>
      </c>
      <c r="J44" s="15"/>
    </row>
    <row r="45" spans="1:9" s="9" customFormat="1" ht="20.25" customHeight="1">
      <c r="A45" s="4" t="s">
        <v>17</v>
      </c>
      <c r="B45" s="5"/>
      <c r="C45" s="5"/>
      <c r="D45" s="5">
        <v>1188</v>
      </c>
      <c r="E45" s="5"/>
      <c r="F45" s="5"/>
      <c r="G45" s="5">
        <v>1224</v>
      </c>
      <c r="H45" s="5">
        <f t="shared" si="6"/>
        <v>2412</v>
      </c>
      <c r="I45" s="7">
        <f>H45/36</f>
        <v>67</v>
      </c>
    </row>
    <row r="46" spans="1:9" s="9" customFormat="1" ht="20.25" customHeight="1">
      <c r="A46" s="4" t="s">
        <v>18</v>
      </c>
      <c r="B46" s="5"/>
      <c r="C46" s="5"/>
      <c r="D46" s="5">
        <v>1351</v>
      </c>
      <c r="E46" s="5"/>
      <c r="F46" s="5"/>
      <c r="G46" s="5">
        <v>1232</v>
      </c>
      <c r="H46" s="5">
        <f t="shared" si="6"/>
        <v>2583</v>
      </c>
      <c r="I46" s="7">
        <f>H46/36</f>
        <v>71.75</v>
      </c>
    </row>
    <row r="47" spans="1:9" s="9" customFormat="1" ht="20.25" customHeight="1">
      <c r="A47" s="4" t="s">
        <v>19</v>
      </c>
      <c r="B47" s="5"/>
      <c r="C47" s="5"/>
      <c r="D47" s="14">
        <v>1835</v>
      </c>
      <c r="E47" s="5"/>
      <c r="F47" s="5"/>
      <c r="G47" s="14">
        <v>2278</v>
      </c>
      <c r="H47" s="5">
        <f t="shared" si="6"/>
        <v>4113</v>
      </c>
      <c r="I47" s="7">
        <f>H47/36</f>
        <v>114.25</v>
      </c>
    </row>
    <row r="48" spans="1:9" s="9" customFormat="1" ht="20.25" customHeight="1">
      <c r="A48" s="10" t="s">
        <v>20</v>
      </c>
      <c r="B48" s="5"/>
      <c r="C48" s="5"/>
      <c r="D48" s="14">
        <v>268</v>
      </c>
      <c r="E48" s="5"/>
      <c r="F48" s="5"/>
      <c r="G48" s="14">
        <v>286</v>
      </c>
      <c r="H48" s="5">
        <f t="shared" si="6"/>
        <v>554</v>
      </c>
      <c r="I48" s="7">
        <f>H48/36</f>
        <v>15.38888888888889</v>
      </c>
    </row>
    <row r="49" spans="1:9" s="9" customFormat="1" ht="20.25" customHeight="1">
      <c r="A49" s="4" t="s">
        <v>30</v>
      </c>
      <c r="B49" s="5"/>
      <c r="C49" s="5"/>
      <c r="D49" s="5">
        <v>1755</v>
      </c>
      <c r="E49" s="5"/>
      <c r="F49" s="5"/>
      <c r="G49" s="5">
        <v>402</v>
      </c>
      <c r="H49" s="5">
        <f t="shared" si="6"/>
        <v>2157</v>
      </c>
      <c r="I49" s="7">
        <f>H49/24</f>
        <v>89.875</v>
      </c>
    </row>
    <row r="50" spans="1:11" s="9" customFormat="1" ht="20.25" customHeight="1">
      <c r="A50" s="11" t="s">
        <v>31</v>
      </c>
      <c r="B50" s="12"/>
      <c r="C50" s="12"/>
      <c r="D50" s="30">
        <f>SUM(D44:D49)</f>
        <v>12500</v>
      </c>
      <c r="E50" s="12"/>
      <c r="F50" s="12"/>
      <c r="G50" s="12">
        <f>SUM(G44:G49)</f>
        <v>11190</v>
      </c>
      <c r="H50" s="12">
        <f>SUM(H44:H49)</f>
        <v>23690</v>
      </c>
      <c r="I50" s="13">
        <f>SUM(I44:I49)</f>
        <v>688.0138888888889</v>
      </c>
      <c r="K50" s="15"/>
    </row>
    <row r="51" spans="1:9" s="9" customFormat="1" ht="20.25" customHeight="1">
      <c r="A51" s="59" t="s">
        <v>32</v>
      </c>
      <c r="B51" s="60"/>
      <c r="C51" s="60"/>
      <c r="D51" s="60"/>
      <c r="E51" s="60"/>
      <c r="F51" s="60"/>
      <c r="G51" s="60"/>
      <c r="H51" s="60"/>
      <c r="I51" s="61"/>
    </row>
    <row r="52" spans="1:9" s="9" customFormat="1" ht="20.25" customHeight="1">
      <c r="A52" s="4" t="s">
        <v>15</v>
      </c>
      <c r="B52" s="5"/>
      <c r="C52" s="5"/>
      <c r="D52" s="5">
        <v>5922</v>
      </c>
      <c r="E52" s="5"/>
      <c r="F52" s="5"/>
      <c r="G52" s="5">
        <v>6731</v>
      </c>
      <c r="H52" s="5">
        <f>D52+G52</f>
        <v>12653</v>
      </c>
      <c r="I52" s="7">
        <f>H52/36</f>
        <v>351.47222222222223</v>
      </c>
    </row>
    <row r="53" spans="1:9" s="9" customFormat="1" ht="20.25" customHeight="1">
      <c r="A53" s="4" t="s">
        <v>19</v>
      </c>
      <c r="B53" s="5"/>
      <c r="C53" s="5"/>
      <c r="D53" s="14">
        <v>188</v>
      </c>
      <c r="E53" s="5"/>
      <c r="F53" s="5"/>
      <c r="G53" s="14">
        <v>170</v>
      </c>
      <c r="H53" s="5">
        <f>D53+G53</f>
        <v>358</v>
      </c>
      <c r="I53" s="7">
        <f>H53/36</f>
        <v>9.944444444444445</v>
      </c>
    </row>
    <row r="54" spans="1:9" s="9" customFormat="1" ht="20.25" customHeight="1">
      <c r="A54" s="11" t="s">
        <v>33</v>
      </c>
      <c r="B54" s="12"/>
      <c r="C54" s="12"/>
      <c r="D54" s="12">
        <f>SUM(D52:D53)</f>
        <v>6110</v>
      </c>
      <c r="E54" s="12"/>
      <c r="F54" s="12"/>
      <c r="G54" s="12">
        <f>SUM(G52:G53)</f>
        <v>6901</v>
      </c>
      <c r="H54" s="12">
        <f>SUM(H52:H53)</f>
        <v>13011</v>
      </c>
      <c r="I54" s="13">
        <f>SUM(I52:I53)</f>
        <v>361.4166666666667</v>
      </c>
    </row>
    <row r="55" spans="1:9" s="9" customFormat="1" ht="20.25" customHeight="1">
      <c r="A55" s="59" t="s">
        <v>34</v>
      </c>
      <c r="B55" s="60"/>
      <c r="C55" s="60"/>
      <c r="D55" s="60"/>
      <c r="E55" s="60"/>
      <c r="F55" s="60"/>
      <c r="G55" s="60"/>
      <c r="H55" s="60"/>
      <c r="I55" s="61"/>
    </row>
    <row r="56" spans="1:9" s="9" customFormat="1" ht="20.25" customHeight="1">
      <c r="A56" s="4" t="s">
        <v>15</v>
      </c>
      <c r="B56" s="5"/>
      <c r="C56" s="5"/>
      <c r="D56" s="5">
        <v>16215</v>
      </c>
      <c r="E56" s="5"/>
      <c r="F56" s="5"/>
      <c r="G56" s="5">
        <v>18946</v>
      </c>
      <c r="H56" s="5">
        <f>D56+G56</f>
        <v>35161</v>
      </c>
      <c r="I56" s="7">
        <f>H56/36</f>
        <v>976.6944444444445</v>
      </c>
    </row>
    <row r="57" spans="1:9" s="9" customFormat="1" ht="20.25" customHeight="1">
      <c r="A57" s="4" t="s">
        <v>19</v>
      </c>
      <c r="B57" s="5"/>
      <c r="C57" s="5"/>
      <c r="D57" s="14">
        <v>2595</v>
      </c>
      <c r="E57" s="5"/>
      <c r="F57" s="5"/>
      <c r="G57" s="14">
        <v>2636</v>
      </c>
      <c r="H57" s="5">
        <f>D57+G57</f>
        <v>5231</v>
      </c>
      <c r="I57" s="7">
        <f>H57/36</f>
        <v>145.30555555555554</v>
      </c>
    </row>
    <row r="58" spans="1:9" s="9" customFormat="1" ht="20.25" customHeight="1">
      <c r="A58" s="4" t="s">
        <v>25</v>
      </c>
      <c r="B58" s="5"/>
      <c r="C58" s="5"/>
      <c r="D58" s="5">
        <v>555</v>
      </c>
      <c r="E58" s="5"/>
      <c r="F58" s="5"/>
      <c r="G58" s="5">
        <v>417</v>
      </c>
      <c r="H58" s="5">
        <f>D58+G58</f>
        <v>972</v>
      </c>
      <c r="I58" s="7">
        <f>H58/24</f>
        <v>40.5</v>
      </c>
    </row>
    <row r="59" spans="1:9" s="9" customFormat="1" ht="20.25" customHeight="1">
      <c r="A59" s="11" t="s">
        <v>35</v>
      </c>
      <c r="B59" s="12"/>
      <c r="C59" s="12"/>
      <c r="D59" s="12">
        <f>SUM(D56:D58)</f>
        <v>19365</v>
      </c>
      <c r="E59" s="12"/>
      <c r="F59" s="12"/>
      <c r="G59" s="12">
        <f>SUM(G56:G58)</f>
        <v>21999</v>
      </c>
      <c r="H59" s="12">
        <f>SUM(H56:H58)</f>
        <v>41364</v>
      </c>
      <c r="I59" s="13">
        <f>SUM(I56:I58)</f>
        <v>1162.5</v>
      </c>
    </row>
    <row r="60" spans="1:9" s="9" customFormat="1" ht="20.25" customHeight="1">
      <c r="A60" s="59" t="s">
        <v>36</v>
      </c>
      <c r="B60" s="60"/>
      <c r="C60" s="60"/>
      <c r="D60" s="60"/>
      <c r="E60" s="60"/>
      <c r="F60" s="60"/>
      <c r="G60" s="60"/>
      <c r="H60" s="60"/>
      <c r="I60" s="61"/>
    </row>
    <row r="61" spans="1:9" s="9" customFormat="1" ht="20.25" customHeight="1">
      <c r="A61" s="4" t="s">
        <v>15</v>
      </c>
      <c r="B61" s="5"/>
      <c r="C61" s="5"/>
      <c r="D61" s="5">
        <v>11105</v>
      </c>
      <c r="E61" s="5"/>
      <c r="F61" s="5"/>
      <c r="G61" s="5">
        <v>10671</v>
      </c>
      <c r="H61" s="5">
        <f>D61+G61</f>
        <v>21776</v>
      </c>
      <c r="I61" s="7">
        <f>H61/36</f>
        <v>604.8888888888889</v>
      </c>
    </row>
    <row r="62" spans="1:9" s="9" customFormat="1" ht="20.25" customHeight="1">
      <c r="A62" s="4" t="s">
        <v>25</v>
      </c>
      <c r="B62" s="5"/>
      <c r="C62" s="5"/>
      <c r="D62" s="5">
        <v>282</v>
      </c>
      <c r="E62" s="5"/>
      <c r="F62" s="5"/>
      <c r="G62" s="5">
        <v>183</v>
      </c>
      <c r="H62" s="5">
        <f>D62+G62</f>
        <v>465</v>
      </c>
      <c r="I62" s="7">
        <f>H62/24</f>
        <v>19.375</v>
      </c>
    </row>
    <row r="63" spans="1:9" s="9" customFormat="1" ht="20.25" customHeight="1">
      <c r="A63" s="11" t="s">
        <v>37</v>
      </c>
      <c r="B63" s="12"/>
      <c r="C63" s="12"/>
      <c r="D63" s="12">
        <f>SUM(D61:D62)</f>
        <v>11387</v>
      </c>
      <c r="E63" s="12"/>
      <c r="F63" s="12"/>
      <c r="G63" s="12">
        <f>SUM(G61:G62)</f>
        <v>10854</v>
      </c>
      <c r="H63" s="12">
        <f>SUM(H61:H62)</f>
        <v>22241</v>
      </c>
      <c r="I63" s="13">
        <f>SUM(I61:I62)</f>
        <v>624.2638888888889</v>
      </c>
    </row>
    <row r="64" spans="1:9" s="9" customFormat="1" ht="20.25" customHeight="1">
      <c r="A64" s="59" t="s">
        <v>38</v>
      </c>
      <c r="B64" s="60"/>
      <c r="C64" s="60"/>
      <c r="D64" s="60"/>
      <c r="E64" s="60"/>
      <c r="F64" s="60"/>
      <c r="G64" s="60"/>
      <c r="H64" s="60"/>
      <c r="I64" s="61"/>
    </row>
    <row r="65" spans="1:9" s="9" customFormat="1" ht="20.25" customHeight="1">
      <c r="A65" s="4" t="s">
        <v>15</v>
      </c>
      <c r="B65" s="5"/>
      <c r="C65" s="5"/>
      <c r="D65" s="5">
        <v>5082</v>
      </c>
      <c r="E65" s="5"/>
      <c r="F65" s="5"/>
      <c r="G65" s="5">
        <v>6186</v>
      </c>
      <c r="H65" s="5">
        <f>D65+G65</f>
        <v>11268</v>
      </c>
      <c r="I65" s="7">
        <f>H65/36</f>
        <v>313</v>
      </c>
    </row>
    <row r="66" spans="1:9" s="9" customFormat="1" ht="20.25" customHeight="1">
      <c r="A66" s="16" t="s">
        <v>14</v>
      </c>
      <c r="B66" s="17"/>
      <c r="C66" s="17"/>
      <c r="D66" s="17">
        <v>691</v>
      </c>
      <c r="E66" s="17"/>
      <c r="F66" s="17"/>
      <c r="G66" s="17">
        <v>514</v>
      </c>
      <c r="H66" s="5">
        <f>D66+G66</f>
        <v>1205</v>
      </c>
      <c r="I66" s="7">
        <f>H66/36</f>
        <v>33.47222222222222</v>
      </c>
    </row>
    <row r="67" spans="1:9" s="9" customFormat="1" ht="20.25" customHeight="1" thickBot="1">
      <c r="A67" s="19" t="s">
        <v>39</v>
      </c>
      <c r="B67" s="18"/>
      <c r="C67" s="18"/>
      <c r="D67" s="31">
        <f>SUM(D65:D66)</f>
        <v>5773</v>
      </c>
      <c r="E67" s="18"/>
      <c r="F67" s="18"/>
      <c r="G67" s="18">
        <f>SUM(G65:G66)</f>
        <v>6700</v>
      </c>
      <c r="H67" s="18">
        <f>SUM(H65:H66)</f>
        <v>12473</v>
      </c>
      <c r="I67" s="20">
        <f>SUM(I65:I66)</f>
        <v>346.47222222222223</v>
      </c>
    </row>
    <row r="68" spans="1:11" s="9" customFormat="1" ht="24.75" thickBot="1">
      <c r="A68" s="21" t="s">
        <v>40</v>
      </c>
      <c r="B68" s="22"/>
      <c r="C68" s="22"/>
      <c r="D68" s="32">
        <f>SUM(D16+D25+D32+D42+D50+D54+D59+D67+D63)</f>
        <v>209505</v>
      </c>
      <c r="E68" s="22"/>
      <c r="F68" s="22"/>
      <c r="G68" s="22">
        <f>G16+G25+G32+G42+G50+G54+G59+G63+G67</f>
        <v>201211</v>
      </c>
      <c r="H68" s="22">
        <f>H16+H25+H32+H42+H50+H54+H59+H67+H63</f>
        <v>410716</v>
      </c>
      <c r="I68" s="23">
        <f>I16+I25+I32+I42+I50+I54+I59+I63+I67</f>
        <v>11514.625730994152</v>
      </c>
      <c r="K68" s="34"/>
    </row>
    <row r="69" ht="11.25" customHeight="1" thickBot="1"/>
    <row r="70" spans="1:9" ht="29.25" customHeight="1">
      <c r="A70" s="65" t="s">
        <v>41</v>
      </c>
      <c r="B70" s="66"/>
      <c r="C70" s="66"/>
      <c r="D70" s="67"/>
      <c r="E70" s="62" t="s">
        <v>42</v>
      </c>
      <c r="F70" s="63"/>
      <c r="G70" s="63"/>
      <c r="H70" s="63"/>
      <c r="I70" s="64"/>
    </row>
    <row r="71" spans="1:9" ht="21.75" customHeight="1">
      <c r="A71" s="36" t="str">
        <f>"เทคโนโลยีคหกรรมศาสตร์-ปริญญาโท ="</f>
        <v>เทคโนโลยีคหกรรมศาสตร์-ปริญญาโท =</v>
      </c>
      <c r="B71" s="38">
        <f>I58</f>
        <v>40.5</v>
      </c>
      <c r="C71" s="39" t="s">
        <v>43</v>
      </c>
      <c r="D71" s="40">
        <f>B71*2</f>
        <v>81</v>
      </c>
      <c r="E71" s="24"/>
      <c r="F71" s="45" t="s">
        <v>57</v>
      </c>
      <c r="G71" s="46"/>
      <c r="H71" s="47"/>
      <c r="I71" s="43">
        <f>I56+I57+D71</f>
        <v>1203</v>
      </c>
    </row>
    <row r="72" spans="1:9" ht="21.75" customHeight="1">
      <c r="A72" s="36" t="str">
        <f>"เทคโนโลยีสื่อสารมวลชน-ปริญญาโท ="</f>
        <v>เทคโนโลยีสื่อสารมวลชน-ปริญญาโท =</v>
      </c>
      <c r="B72" s="38">
        <f>I62</f>
        <v>19.375</v>
      </c>
      <c r="C72" s="39" t="s">
        <v>43</v>
      </c>
      <c r="D72" s="40">
        <f>B72*2</f>
        <v>38.75</v>
      </c>
      <c r="E72" s="24"/>
      <c r="F72" s="45" t="s">
        <v>56</v>
      </c>
      <c r="G72" s="46"/>
      <c r="H72" s="47"/>
      <c r="I72" s="43">
        <f>I61+D72</f>
        <v>643.6388888888889</v>
      </c>
    </row>
    <row r="73" spans="1:9" ht="21.75" customHeight="1">
      <c r="A73" s="36" t="str">
        <f>"บริหารธุรกิจ-ปริญญาโท   ="</f>
        <v>บริหารธุรกิจ-ปริญญาโท   =</v>
      </c>
      <c r="B73" s="38">
        <f>I31</f>
        <v>102.625</v>
      </c>
      <c r="C73" s="39" t="s">
        <v>44</v>
      </c>
      <c r="D73" s="40">
        <f>B73*1.8</f>
        <v>184.725</v>
      </c>
      <c r="E73" s="25"/>
      <c r="F73" s="48" t="s">
        <v>55</v>
      </c>
      <c r="G73" s="49"/>
      <c r="H73" s="50"/>
      <c r="I73" s="44">
        <f>+I27+I28+I29+I30+D73</f>
        <v>2996.697222222222</v>
      </c>
    </row>
    <row r="74" spans="1:9" ht="21.75" customHeight="1">
      <c r="A74" s="37" t="str">
        <f>"ครุศาสตร์อุตสาหกรรม-ป.บัณฑิต, ปริญญาโท   ="</f>
        <v>ครุศาสตร์อุตสาหกรรม-ป.บัณฑิต, ปริญญาโท   =</v>
      </c>
      <c r="B74" s="38">
        <f>I49</f>
        <v>89.875</v>
      </c>
      <c r="C74" s="39" t="s">
        <v>45</v>
      </c>
      <c r="D74" s="41">
        <f>B74*1.5</f>
        <v>134.8125</v>
      </c>
      <c r="E74" s="26"/>
      <c r="F74" s="45" t="s">
        <v>54</v>
      </c>
      <c r="G74" s="46"/>
      <c r="H74" s="47"/>
      <c r="I74" s="44">
        <f>I44+I45+I46+I47+I48+D74</f>
        <v>732.9513888888889</v>
      </c>
    </row>
    <row r="75" spans="1:9" ht="21.75" customHeight="1">
      <c r="A75" s="36" t="s">
        <v>49</v>
      </c>
      <c r="B75" s="38">
        <f>I15</f>
        <v>11.875</v>
      </c>
      <c r="C75" s="39" t="s">
        <v>43</v>
      </c>
      <c r="D75" s="42">
        <f>B75*2</f>
        <v>23.75</v>
      </c>
      <c r="E75" s="27"/>
      <c r="F75" s="45" t="s">
        <v>50</v>
      </c>
      <c r="G75" s="46"/>
      <c r="H75" s="47"/>
      <c r="I75" s="44">
        <f>D75+I8+I9+I10+I11+I12+I13+I14</f>
        <v>2816.2777777777783</v>
      </c>
    </row>
    <row r="76" spans="1:10" ht="21.75" customHeight="1">
      <c r="A76" s="36" t="str">
        <f>"วิศวกรรมศาสตร์-ปริญญาโท  ="</f>
        <v>วิศวกรรมศาสตร์-ปริญญาโท  =</v>
      </c>
      <c r="B76" s="38">
        <f>I41</f>
        <v>38.583333333333336</v>
      </c>
      <c r="C76" s="39" t="s">
        <v>46</v>
      </c>
      <c r="D76" s="42">
        <f>B76*2</f>
        <v>77.16666666666667</v>
      </c>
      <c r="E76" s="27"/>
      <c r="F76" s="45" t="s">
        <v>53</v>
      </c>
      <c r="G76" s="46"/>
      <c r="H76" s="47"/>
      <c r="I76" s="44">
        <f>I35+I36+I37+I38+I39+I40+D76</f>
        <v>1395.3055555555557</v>
      </c>
      <c r="J76" s="1" t="s">
        <v>58</v>
      </c>
    </row>
    <row r="77" spans="1:8" ht="29.25" customHeight="1" thickBot="1">
      <c r="A77" s="70" t="s">
        <v>47</v>
      </c>
      <c r="B77" s="71"/>
      <c r="C77" s="71"/>
      <c r="D77" s="71"/>
      <c r="E77" s="71"/>
      <c r="F77" s="72">
        <f>I25+I54+I67+I71+I72+I73+I74+I75+I76</f>
        <v>11751.759722222221</v>
      </c>
      <c r="G77" s="73"/>
      <c r="H77" s="28"/>
    </row>
    <row r="79" ht="18.75">
      <c r="F79" s="35"/>
    </row>
  </sheetData>
  <sheetProtection/>
  <mergeCells count="31">
    <mergeCell ref="A77:E77"/>
    <mergeCell ref="F77:G77"/>
    <mergeCell ref="A43:I43"/>
    <mergeCell ref="A51:I51"/>
    <mergeCell ref="A55:I55"/>
    <mergeCell ref="A60:I60"/>
    <mergeCell ref="A64:I64"/>
    <mergeCell ref="A33:I33"/>
    <mergeCell ref="E70:I70"/>
    <mergeCell ref="A17:I17"/>
    <mergeCell ref="A26:I26"/>
    <mergeCell ref="A70:D70"/>
    <mergeCell ref="E5:F5"/>
    <mergeCell ref="I5:I6"/>
    <mergeCell ref="A7:I7"/>
    <mergeCell ref="A1:I1"/>
    <mergeCell ref="A2:I2"/>
    <mergeCell ref="A3:I3"/>
    <mergeCell ref="A4:A6"/>
    <mergeCell ref="B4:C4"/>
    <mergeCell ref="D4:D5"/>
    <mergeCell ref="E4:F4"/>
    <mergeCell ref="G4:G5"/>
    <mergeCell ref="H4:H5"/>
    <mergeCell ref="B5:C5"/>
    <mergeCell ref="F75:H75"/>
    <mergeCell ref="F76:H76"/>
    <mergeCell ref="F71:H71"/>
    <mergeCell ref="F72:H72"/>
    <mergeCell ref="F73:H73"/>
    <mergeCell ref="F74:H74"/>
  </mergeCells>
  <dataValidations count="10"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9:A30">
      <formula1>IO65511</formula1>
      <formula2>A29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57">
      <formula1>IO8</formula1>
      <formula2>A57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8">
      <formula1>IO65504</formula1>
      <formula2>A18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สิทธิ์ไม่เพียงพอ" error="คุณไม่มีสิทธิ์ในการแก้ไขข้อมูล อนุญาตให้นำข้อมูลไปใช้ได้อย่างเดียว !" sqref="E70 A70">
      <formula1>E70</formula1>
      <formula2>J77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สิทธิ์ไม่เพียงพอ" error="คุณไม่มีสิทธิ์ในการแก้ไขข้อมูล อนุญาตให้นำข้อมูลไปใช้ได้อย่างเดียว !" sqref="A77:E77 IV77">
      <formula1>A77</formula1>
      <formula2>ปีงบประมาณ56!#REF!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53">
      <formula1>IO5</formula1>
      <formula2>A53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6 A17:I17">
      <formula1>IO65495</formula1>
      <formula2>A16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:I2 A4:I7">
      <formula1>IO65486</formula1>
      <formula2>A1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51:I51">
      <formula1>ปีงบประมาณ56!#REF!</formula1>
      <formula2>A51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50">
      <formula1>ปีงบประมาณ56!#REF!</formula1>
      <formula2>A50</formula2>
    </dataValidation>
  </dataValidations>
  <printOptions/>
  <pageMargins left="0.7" right="0.7" top="0.75" bottom="0.75" header="0.3" footer="0.3"/>
  <pageSetup fitToHeight="5" fitToWidth="1" horizontalDpi="600" verticalDpi="600" orientation="portrait" paperSize="9" scale="88" r:id="rId3"/>
  <headerFooter alignWithMargins="0">
    <oddFooter>&amp;L&amp;"TH SarabunPSK,ธรรมดา"สำนักส่งเสริมวิชาการและงานทะเบียน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ONESTOP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</dc:creator>
  <cp:keywords/>
  <dc:description/>
  <cp:lastModifiedBy>PALM</cp:lastModifiedBy>
  <cp:lastPrinted>2014-03-11T00:52:51Z</cp:lastPrinted>
  <dcterms:created xsi:type="dcterms:W3CDTF">2013-11-26T13:59:38Z</dcterms:created>
  <dcterms:modified xsi:type="dcterms:W3CDTF">2014-04-22T18:30:00Z</dcterms:modified>
  <cp:category/>
  <cp:version/>
  <cp:contentType/>
  <cp:contentStatus/>
</cp:coreProperties>
</file>