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100" activeTab="0"/>
  </bookViews>
  <sheets>
    <sheet name="ปี 2557" sheetId="1" r:id="rId1"/>
  </sheets>
  <externalReferences>
    <externalReference r:id="rId4"/>
    <externalReference r:id="rId5"/>
  </externalReferences>
  <definedNames>
    <definedName name="_xlnm.Print_Area" localSheetId="0">'ปี 2557'!$A$1:$I$76</definedName>
  </definedNames>
  <calcPr fullCalcOnLoad="1"/>
</workbook>
</file>

<file path=xl/comments1.xml><?xml version="1.0" encoding="utf-8"?>
<comments xmlns="http://schemas.openxmlformats.org/spreadsheetml/2006/main">
  <authors>
    <author>pongsakron</author>
  </authors>
  <commentList>
    <comment ref="A48" authorId="0">
      <text>
        <r>
          <rPr>
            <b/>
            <sz val="8"/>
            <rFont val="Tahoma"/>
            <family val="2"/>
          </rPr>
          <t>pongsakron:</t>
        </r>
        <r>
          <rPr>
            <sz val="8"/>
            <rFont val="Tahoma"/>
            <family val="2"/>
          </rPr>
          <t xml:space="preserve">
</t>
        </r>
      </text>
    </comment>
    <comment ref="A70" authorId="0">
      <text>
        <r>
          <rPr>
            <b/>
            <sz val="8"/>
            <rFont val="Tahoma"/>
            <family val="2"/>
          </rPr>
          <t>pongsakron:</t>
        </r>
        <r>
          <rPr>
            <sz val="8"/>
            <rFont val="Tahoma"/>
            <family val="2"/>
          </rPr>
          <t xml:space="preserve">
คหกรรม ป.โท X 2</t>
        </r>
      </text>
    </comment>
    <comment ref="B70" authorId="0">
      <text>
        <r>
          <rPr>
            <b/>
            <sz val="8"/>
            <rFont val="Tahoma"/>
            <family val="2"/>
          </rPr>
          <t>pongsakron:</t>
        </r>
        <r>
          <rPr>
            <sz val="8"/>
            <rFont val="Tahoma"/>
            <family val="2"/>
          </rPr>
          <t xml:space="preserve">
ไม่อนุญาตให้แก้ไข แจ้ง สสท.ให้ทราบเพื่อแก้ไข</t>
        </r>
      </text>
    </comment>
    <comment ref="C70" authorId="0">
      <text>
        <r>
          <rPr>
            <b/>
            <sz val="8"/>
            <rFont val="Tahoma"/>
            <family val="2"/>
          </rPr>
          <t>pongsakron:</t>
        </r>
        <r>
          <rPr>
            <sz val="8"/>
            <rFont val="Tahoma"/>
            <family val="2"/>
          </rPr>
          <t xml:space="preserve">
เกณฑ์เปรียบเทียบค่าป.โทเป็นป.ตรี</t>
        </r>
      </text>
    </comment>
    <comment ref="D70" authorId="0">
      <text>
        <r>
          <rPr>
            <b/>
            <sz val="8"/>
            <rFont val="Tahoma"/>
            <family val="2"/>
          </rPr>
          <t>pongsakron:</t>
        </r>
        <r>
          <rPr>
            <sz val="8"/>
            <rFont val="Tahoma"/>
            <family val="2"/>
          </rPr>
          <t xml:space="preserve">
ผลลัพธ์เทียบจากป.โทเป็นป.ตรีแล้ว</t>
        </r>
      </text>
    </comment>
    <comment ref="I70" authorId="0">
      <text>
        <r>
          <rPr>
            <b/>
            <sz val="8"/>
            <rFont val="Tahoma"/>
            <family val="2"/>
          </rPr>
          <t>pongsakron:</t>
        </r>
        <r>
          <rPr>
            <sz val="8"/>
            <rFont val="Tahoma"/>
            <family val="2"/>
          </rPr>
          <t xml:space="preserve">
FTES ของแต่ละคณะรวมป.โทและป.ตรี</t>
        </r>
      </text>
    </comment>
    <comment ref="A71" authorId="0">
      <text>
        <r>
          <rPr>
            <b/>
            <sz val="8"/>
            <rFont val="Tahoma"/>
            <family val="2"/>
          </rPr>
          <t>pongsakron:</t>
        </r>
        <r>
          <rPr>
            <sz val="8"/>
            <rFont val="Tahoma"/>
            <family val="2"/>
          </rPr>
          <t xml:space="preserve">
สื่อสารมวลชน ป.โท X 2</t>
        </r>
      </text>
    </comment>
    <comment ref="B71" authorId="0">
      <text>
        <r>
          <rPr>
            <b/>
            <sz val="8"/>
            <rFont val="Tahoma"/>
            <family val="2"/>
          </rPr>
          <t>pongsakron:</t>
        </r>
        <r>
          <rPr>
            <sz val="8"/>
            <rFont val="Tahoma"/>
            <family val="2"/>
          </rPr>
          <t xml:space="preserve">
ไม่อนุญาตให้แก้ไข แจ้ง สสท.ให้ทราบเพื่อแก้ไข</t>
        </r>
      </text>
    </comment>
    <comment ref="C71" authorId="0">
      <text>
        <r>
          <rPr>
            <b/>
            <sz val="8"/>
            <rFont val="Tahoma"/>
            <family val="2"/>
          </rPr>
          <t>pongsakron:</t>
        </r>
        <r>
          <rPr>
            <sz val="8"/>
            <rFont val="Tahoma"/>
            <family val="2"/>
          </rPr>
          <t xml:space="preserve">
เกณฑ์เปรียบเทียบค่าป.โทเป็นป.ตรี</t>
        </r>
      </text>
    </comment>
    <comment ref="D71" authorId="0">
      <text>
        <r>
          <rPr>
            <b/>
            <sz val="8"/>
            <rFont val="Tahoma"/>
            <family val="2"/>
          </rPr>
          <t>pongsakron:</t>
        </r>
        <r>
          <rPr>
            <sz val="8"/>
            <rFont val="Tahoma"/>
            <family val="2"/>
          </rPr>
          <t xml:space="preserve">
ผลลัพธ์เทียบจากป.โทเป็นป.ตรีแล้ว</t>
        </r>
      </text>
    </comment>
    <comment ref="I71" authorId="0">
      <text>
        <r>
          <rPr>
            <b/>
            <sz val="8"/>
            <rFont val="Tahoma"/>
            <family val="2"/>
          </rPr>
          <t>pongsakron:</t>
        </r>
        <r>
          <rPr>
            <sz val="8"/>
            <rFont val="Tahoma"/>
            <family val="2"/>
          </rPr>
          <t xml:space="preserve">
FTES ของแต่ละคณะรวมป.โทและป.ตรี</t>
        </r>
      </text>
    </comment>
    <comment ref="A72" authorId="0">
      <text>
        <r>
          <rPr>
            <b/>
            <sz val="8"/>
            <rFont val="Tahoma"/>
            <family val="2"/>
          </rPr>
          <t>pongsakron:</t>
        </r>
        <r>
          <rPr>
            <sz val="8"/>
            <rFont val="Tahoma"/>
            <family val="2"/>
          </rPr>
          <t xml:space="preserve">
บริหารธุรกิจ ป.โท X 1.8</t>
        </r>
      </text>
    </comment>
    <comment ref="B72" authorId="0">
      <text>
        <r>
          <rPr>
            <b/>
            <sz val="8"/>
            <rFont val="Tahoma"/>
            <family val="2"/>
          </rPr>
          <t>pongsakron:</t>
        </r>
        <r>
          <rPr>
            <sz val="8"/>
            <rFont val="Tahoma"/>
            <family val="2"/>
          </rPr>
          <t xml:space="preserve">
ไม่อนุญาตให้แก้ไข แจ้ง สสท.ให้ทราบเพื่อแก้ไข</t>
        </r>
      </text>
    </comment>
    <comment ref="C72" authorId="0">
      <text>
        <r>
          <rPr>
            <b/>
            <sz val="8"/>
            <rFont val="Tahoma"/>
            <family val="2"/>
          </rPr>
          <t>pongsakron:</t>
        </r>
        <r>
          <rPr>
            <sz val="8"/>
            <rFont val="Tahoma"/>
            <family val="2"/>
          </rPr>
          <t xml:space="preserve">
เกณฑ์เปรียบเทียบค่าป.โทเป็นป.ตรี</t>
        </r>
      </text>
    </comment>
    <comment ref="D72" authorId="0">
      <text>
        <r>
          <rPr>
            <b/>
            <sz val="8"/>
            <rFont val="Tahoma"/>
            <family val="2"/>
          </rPr>
          <t>pongsakron:</t>
        </r>
        <r>
          <rPr>
            <sz val="8"/>
            <rFont val="Tahoma"/>
            <family val="2"/>
          </rPr>
          <t xml:space="preserve">
ผลลัพธ์เทียบจากป.โทเป็นป.ตรีแล้ว</t>
        </r>
      </text>
    </comment>
    <comment ref="I72" authorId="0">
      <text>
        <r>
          <rPr>
            <b/>
            <sz val="8"/>
            <rFont val="Tahoma"/>
            <family val="2"/>
          </rPr>
          <t>pongsakron:</t>
        </r>
        <r>
          <rPr>
            <sz val="8"/>
            <rFont val="Tahoma"/>
            <family val="2"/>
          </rPr>
          <t xml:space="preserve">
FTES ของแต่ละคณะรวมป.โทและป.ตรี</t>
        </r>
      </text>
    </comment>
    <comment ref="A73" authorId="0">
      <text>
        <r>
          <rPr>
            <b/>
            <sz val="8"/>
            <rFont val="Tahoma"/>
            <family val="2"/>
          </rPr>
          <t>pongsakron:</t>
        </r>
        <r>
          <rPr>
            <sz val="8"/>
            <rFont val="Tahoma"/>
            <family val="2"/>
          </rPr>
          <t xml:space="preserve">
ป.บัณฑิต X 1.5
ป.โท X 1.5</t>
        </r>
      </text>
    </comment>
    <comment ref="B73" authorId="0">
      <text>
        <r>
          <rPr>
            <b/>
            <sz val="8"/>
            <rFont val="Tahoma"/>
            <family val="2"/>
          </rPr>
          <t>pongsakron:</t>
        </r>
        <r>
          <rPr>
            <sz val="8"/>
            <rFont val="Tahoma"/>
            <family val="2"/>
          </rPr>
          <t xml:space="preserve">
ไม่อนุญาตให้แก้ไข แจ้ง สสท.ให้ทราบเพื่อแก้ไข</t>
        </r>
      </text>
    </comment>
    <comment ref="C73" authorId="0">
      <text>
        <r>
          <rPr>
            <b/>
            <sz val="8"/>
            <rFont val="Tahoma"/>
            <family val="2"/>
          </rPr>
          <t>pongsakron:</t>
        </r>
        <r>
          <rPr>
            <sz val="8"/>
            <rFont val="Tahoma"/>
            <family val="2"/>
          </rPr>
          <t xml:space="preserve">
เกณฑ์เปรียบเทียบค่าป.โทเป็นป.ตรี</t>
        </r>
      </text>
    </comment>
    <comment ref="D73" authorId="0">
      <text>
        <r>
          <rPr>
            <b/>
            <sz val="8"/>
            <rFont val="Tahoma"/>
            <family val="2"/>
          </rPr>
          <t>pongsakron:</t>
        </r>
        <r>
          <rPr>
            <sz val="8"/>
            <rFont val="Tahoma"/>
            <family val="2"/>
          </rPr>
          <t xml:space="preserve">
ผลลัพธ์เทียบจากป.โทเป็นป.ตรีแล้ว</t>
        </r>
      </text>
    </comment>
    <comment ref="I73" authorId="0">
      <text>
        <r>
          <rPr>
            <b/>
            <sz val="8"/>
            <rFont val="Tahoma"/>
            <family val="2"/>
          </rPr>
          <t>pongsakron:</t>
        </r>
        <r>
          <rPr>
            <sz val="8"/>
            <rFont val="Tahoma"/>
            <family val="2"/>
          </rPr>
          <t xml:space="preserve">
FTES ของแต่ละคณะรวมป.โทและป.ตรี</t>
        </r>
      </text>
    </comment>
    <comment ref="B75" authorId="0">
      <text>
        <r>
          <rPr>
            <b/>
            <sz val="8"/>
            <rFont val="Tahoma"/>
            <family val="2"/>
          </rPr>
          <t>pongsakron:</t>
        </r>
        <r>
          <rPr>
            <sz val="8"/>
            <rFont val="Tahoma"/>
            <family val="2"/>
          </rPr>
          <t xml:space="preserve">
ไม่อนุญาตให้แก้ไข แจ้ง สสท.ให้ทราบเพื่อแก้ไข</t>
        </r>
      </text>
    </comment>
    <comment ref="C75" authorId="0">
      <text>
        <r>
          <rPr>
            <b/>
            <sz val="8"/>
            <rFont val="Tahoma"/>
            <family val="2"/>
          </rPr>
          <t>pongsakron:</t>
        </r>
        <r>
          <rPr>
            <sz val="8"/>
            <rFont val="Tahoma"/>
            <family val="2"/>
          </rPr>
          <t xml:space="preserve">
เกณฑ์เปรียบเทียบค่าป.โทเป็นป.ตรี</t>
        </r>
      </text>
    </comment>
    <comment ref="D75" authorId="0">
      <text>
        <r>
          <rPr>
            <b/>
            <sz val="8"/>
            <rFont val="Tahoma"/>
            <family val="2"/>
          </rPr>
          <t>pongsakron:</t>
        </r>
        <r>
          <rPr>
            <sz val="8"/>
            <rFont val="Tahoma"/>
            <family val="2"/>
          </rPr>
          <t xml:space="preserve">
ผลลัพธ์เทียบจากป.โทเป็นป.ตรีแล้ว</t>
        </r>
      </text>
    </comment>
    <comment ref="I75" authorId="0">
      <text>
        <r>
          <rPr>
            <b/>
            <sz val="8"/>
            <rFont val="Tahoma"/>
            <family val="2"/>
          </rPr>
          <t>pongsakron:</t>
        </r>
        <r>
          <rPr>
            <sz val="8"/>
            <rFont val="Tahoma"/>
            <family val="2"/>
          </rPr>
          <t xml:space="preserve">
FTES ของแต่ละคณะรวมป.โทและป.ตรี</t>
        </r>
      </text>
    </comment>
    <comment ref="C74" authorId="0">
      <text>
        <r>
          <rPr>
            <b/>
            <sz val="8"/>
            <rFont val="Tahoma"/>
            <family val="2"/>
          </rPr>
          <t>pongsakron:</t>
        </r>
        <r>
          <rPr>
            <sz val="8"/>
            <rFont val="Tahoma"/>
            <family val="2"/>
          </rPr>
          <t xml:space="preserve">
เกณฑ์เปรียบเทียบค่าป.โทเป็นป.ตรี</t>
        </r>
      </text>
    </comment>
    <comment ref="D74" authorId="0">
      <text>
        <r>
          <rPr>
            <b/>
            <sz val="8"/>
            <rFont val="Tahoma"/>
            <family val="2"/>
          </rPr>
          <t>pongsakron:</t>
        </r>
        <r>
          <rPr>
            <sz val="8"/>
            <rFont val="Tahoma"/>
            <family val="2"/>
          </rPr>
          <t xml:space="preserve">
ผลลัพธ์เทียบจากป.โทเป็นป.ตรีแล้ว</t>
        </r>
      </text>
    </comment>
  </commentList>
</comments>
</file>

<file path=xl/sharedStrings.xml><?xml version="1.0" encoding="utf-8"?>
<sst xmlns="http://schemas.openxmlformats.org/spreadsheetml/2006/main" count="96" uniqueCount="58">
  <si>
    <t>จำแนกตามคณะ</t>
  </si>
  <si>
    <t>คณะ/หลักสูตร</t>
  </si>
  <si>
    <t>ผลคูณ (3)</t>
  </si>
  <si>
    <t>ผลคูณ (6)</t>
  </si>
  <si>
    <t>SCH (7)</t>
  </si>
  <si>
    <t>* FTES</t>
  </si>
  <si>
    <t>จำนวน</t>
  </si>
  <si>
    <t>(7)/หน่วยกิต</t>
  </si>
  <si>
    <t>(1) นศ.</t>
  </si>
  <si>
    <t>(2) นก.</t>
  </si>
  <si>
    <t>(1) X (2)</t>
  </si>
  <si>
    <t>(3) + (6)</t>
  </si>
  <si>
    <t>รวมทั้ง 9 คณะ</t>
  </si>
  <si>
    <t>X 2     =</t>
  </si>
  <si>
    <t xml:space="preserve">X 1.8   = </t>
  </si>
  <si>
    <t xml:space="preserve">X 1.5   = </t>
  </si>
  <si>
    <t>X 2      =</t>
  </si>
  <si>
    <t>ศิลปศาสตร์-ปริญญาโท =</t>
  </si>
  <si>
    <t>สรุปยอดจำนวนรวมนักศึกษา จำนวนหน่วยกิตรวมที่ลงทะเบียนของนักศึกษา ประจำปีการศึกษา 2557</t>
  </si>
  <si>
    <t>ภาคเรียนที่ 1/57</t>
  </si>
  <si>
    <t>ภาคเรียนที่ 2/57</t>
  </si>
  <si>
    <t xml:space="preserve">  รวมปริญญาตรี 5 ปี ภาคปกติ</t>
  </si>
  <si>
    <t xml:space="preserve">  รวมปริญญาตรี 4 ปี ภาคปกติ</t>
  </si>
  <si>
    <t xml:space="preserve">  รวมปริญญาตรี 4 ปี ภาคสมทบ</t>
  </si>
  <si>
    <t xml:space="preserve">  รวมปริญญาตรี 2 ปีต่อเนื่อง ภาคปกติ</t>
  </si>
  <si>
    <t xml:space="preserve">  รวมปริญญาตรี 2 ปีต่อเนื่อง ภาคสมทบ</t>
  </si>
  <si>
    <t xml:space="preserve">  รวมปริญญาตรีเทียบโอน ภาคปกติ</t>
  </si>
  <si>
    <t xml:space="preserve">  รวมปริญญาตรีเทียบโอน ภาคสมทบ</t>
  </si>
  <si>
    <t xml:space="preserve">  รวมปริญญาโท ภาคสมทบ</t>
  </si>
  <si>
    <t>1. คณะศิลปศาสตร์</t>
  </si>
  <si>
    <t>2. คณะวิทยาศาสตร์และเทคโนโลยี</t>
  </si>
  <si>
    <t>3. คณะบริหารธุรกิจ</t>
  </si>
  <si>
    <t>4. คณะวิศวกรรมศาสตร์</t>
  </si>
  <si>
    <t>5. คณะครุศาสตร์อุตสาหกรรม</t>
  </si>
  <si>
    <t>6. คณะอุตสาหกรรมสิ่งทอและออกแบบแฟชั่น</t>
  </si>
  <si>
    <t>7. คณะเทคโนโลยีคหกรรมศาสตร์</t>
  </si>
  <si>
    <t>8. คณะเทคโนโลยีสื่อสารมวลชน</t>
  </si>
  <si>
    <t>9. คณะสถาปัตยกรรมศาสตร์และการออกแบบ</t>
  </si>
  <si>
    <t>รวมคณะศิลปศาสตร์</t>
  </si>
  <si>
    <t>รวมคณะวิทยาศาสตร์และเทคโนโลยี</t>
  </si>
  <si>
    <t xml:space="preserve">  รวมปริญญาเอก ภาคสมทบ</t>
  </si>
  <si>
    <t xml:space="preserve">  รวมประกาศนียบัณฑิต ภาคสมทบ</t>
  </si>
  <si>
    <t>ดังนั้นสรุป FTES ทั้งสิ้น (ป.ตรี + ป.บัณฑิต + ป.โท + ป.เอก)</t>
  </si>
  <si>
    <t>คณะเทคโนโลยีคหกรรม</t>
  </si>
  <si>
    <t>คณะเทคโนโลยีสื่อสารมวลชน</t>
  </si>
  <si>
    <t>คณะบริหารธุรกิจ</t>
  </si>
  <si>
    <t>คณะครุศาสตร์อุตสาหกรรม</t>
  </si>
  <si>
    <t>คณะศิลปศาสตร์</t>
  </si>
  <si>
    <t>คณะวิศวกรรมศาสตร์</t>
  </si>
  <si>
    <t xml:space="preserve">รวมค่า FTES ทั้งมหาวิทยาลัยเทคโนโลยีราชมงคลพระนคร     =  </t>
  </si>
  <si>
    <t>FTES  บัณฑิตศึกษา ปริญญาโท และปริญญาเอก</t>
  </si>
  <si>
    <t>รวมคณะบริหารธุรกิจ</t>
  </si>
  <si>
    <t>รวมคณะวิศวกรรมศาสตร์</t>
  </si>
  <si>
    <t>รวมคณะครุศาสตร์อุตสาหกรรม</t>
  </si>
  <si>
    <t>รวมคณะอุตสาหกรรมสิ่งทอและออกแบบแฟชั่น</t>
  </si>
  <si>
    <t>รวมคณะเทคโนโลยีคหกรรมศาสตร์</t>
  </si>
  <si>
    <t>รวมคณะเทคโนโลยีสื่อสารมวลชน</t>
  </si>
  <si>
    <t>รวมคณะสถาปัตยกรรมศาสตร์และการออกแบบ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</si>
</sst>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_-* #,##0_-;\-* #,##0_-;_-* &quot;-&quot;??_-;_-@_-"/>
  </numFmts>
  <fonts count="25"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sz val="10"/>
      <name val="Arial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sz val="10"/>
      <color indexed="8"/>
      <name val="MS Sans Serif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sz val="12"/>
      <name val="TH SarabunPSK"/>
      <family val="2"/>
    </font>
    <font>
      <b/>
      <sz val="12"/>
      <name val="TH SarabunPSK"/>
      <family val="2"/>
    </font>
    <font>
      <b/>
      <sz val="14"/>
      <name val="TH SarabunPSK"/>
      <family val="2"/>
    </font>
    <font>
      <b/>
      <sz val="18"/>
      <name val="TH SarabunPSK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/>
      <bottom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/>
    </border>
    <border>
      <left/>
      <right style="medium"/>
      <top style="thin"/>
      <bottom style="medium"/>
    </border>
    <border>
      <left style="medium"/>
      <right style="thin"/>
      <top style="thin"/>
      <bottom/>
    </border>
  </borders>
  <cellStyleXfs count="10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5" fillId="0" borderId="0">
      <alignment/>
      <protection/>
    </xf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3" fillId="20" borderId="1" applyNumberFormat="0" applyAlignment="0" applyProtection="0"/>
    <xf numFmtId="0" fontId="1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" fillId="21" borderId="2" applyNumberFormat="0" applyAlignment="0" applyProtection="0"/>
    <xf numFmtId="0" fontId="12" fillId="0" borderId="6" applyNumberFormat="0" applyFill="0" applyAlignment="0" applyProtection="0"/>
    <xf numFmtId="0" fontId="7" fillId="4" borderId="0" applyNumberFormat="0" applyBorder="0" applyAlignment="0" applyProtection="0"/>
    <xf numFmtId="0" fontId="11" fillId="7" borderId="1" applyNumberFormat="0" applyAlignment="0" applyProtection="0"/>
    <xf numFmtId="0" fontId="13" fillId="22" borderId="0" applyNumberFormat="0" applyBorder="0" applyAlignment="0" applyProtection="0"/>
    <xf numFmtId="0" fontId="17" fillId="0" borderId="9" applyNumberFormat="0" applyFill="0" applyAlignment="0" applyProtection="0"/>
    <xf numFmtId="0" fontId="2" fillId="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5" fillId="20" borderId="8" applyNumberFormat="0" applyAlignment="0" applyProtection="0"/>
    <xf numFmtId="0" fontId="5" fillId="23" borderId="7" applyNumberFormat="0" applyFon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21" fillId="0" borderId="10" xfId="0" applyFont="1" applyBorder="1" applyAlignment="1" applyProtection="1">
      <alignment horizontal="right" vertical="center"/>
      <protection/>
    </xf>
    <xf numFmtId="0" fontId="21" fillId="0" borderId="0" xfId="0" applyFont="1" applyAlignment="1">
      <alignment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/>
    </xf>
    <xf numFmtId="43" fontId="21" fillId="0" borderId="0" xfId="0" applyNumberFormat="1" applyFont="1" applyAlignment="1">
      <alignment/>
    </xf>
    <xf numFmtId="0" fontId="21" fillId="0" borderId="0" xfId="0" applyFont="1" applyFill="1" applyAlignment="1">
      <alignment/>
    </xf>
    <xf numFmtId="168" fontId="21" fillId="0" borderId="12" xfId="0" applyNumberFormat="1" applyFont="1" applyFill="1" applyBorder="1" applyAlignment="1">
      <alignment horizontal="left" vertical="center"/>
    </xf>
    <xf numFmtId="168" fontId="21" fillId="0" borderId="0" xfId="0" applyNumberFormat="1" applyFont="1" applyFill="1" applyAlignment="1">
      <alignment/>
    </xf>
    <xf numFmtId="41" fontId="21" fillId="0" borderId="0" xfId="0" applyNumberFormat="1" applyFont="1" applyFill="1" applyAlignment="1">
      <alignment/>
    </xf>
    <xf numFmtId="2" fontId="21" fillId="0" borderId="13" xfId="0" applyNumberFormat="1" applyFont="1" applyBorder="1" applyAlignment="1" applyProtection="1">
      <alignment horizontal="center" vertical="center"/>
      <protection/>
    </xf>
    <xf numFmtId="2" fontId="21" fillId="0" borderId="14" xfId="0" applyNumberFormat="1" applyFont="1" applyBorder="1" applyAlignment="1" applyProtection="1">
      <alignment vertical="center"/>
      <protection/>
    </xf>
    <xf numFmtId="2" fontId="21" fillId="0" borderId="15" xfId="0" applyNumberFormat="1" applyFont="1" applyBorder="1" applyAlignment="1" applyProtection="1">
      <alignment horizontal="center" vertical="center"/>
      <protection/>
    </xf>
    <xf numFmtId="2" fontId="22" fillId="0" borderId="16" xfId="0" applyNumberFormat="1" applyFont="1" applyBorder="1" applyAlignment="1" applyProtection="1">
      <alignment vertical="center"/>
      <protection/>
    </xf>
    <xf numFmtId="2" fontId="22" fillId="0" borderId="17" xfId="0" applyNumberFormat="1" applyFont="1" applyBorder="1" applyAlignment="1" applyProtection="1">
      <alignment vertical="center"/>
      <protection/>
    </xf>
    <xf numFmtId="2" fontId="21" fillId="0" borderId="18" xfId="0" applyNumberFormat="1" applyFont="1" applyBorder="1" applyAlignment="1" applyProtection="1">
      <alignment horizontal="center" vertical="center"/>
      <protection/>
    </xf>
    <xf numFmtId="2" fontId="21" fillId="0" borderId="12" xfId="0" applyNumberFormat="1" applyFont="1" applyBorder="1" applyAlignment="1" applyProtection="1">
      <alignment horizontal="center" vertical="center"/>
      <protection/>
    </xf>
    <xf numFmtId="2" fontId="21" fillId="0" borderId="0" xfId="0" applyNumberFormat="1" applyFont="1" applyAlignment="1">
      <alignment/>
    </xf>
    <xf numFmtId="0" fontId="22" fillId="0" borderId="0" xfId="0" applyFont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19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/>
    </xf>
    <xf numFmtId="0" fontId="21" fillId="0" borderId="21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/>
    </xf>
    <xf numFmtId="0" fontId="21" fillId="24" borderId="10" xfId="0" applyFont="1" applyFill="1" applyBorder="1" applyAlignment="1">
      <alignment horizontal="left" vertical="center"/>
    </xf>
    <xf numFmtId="0" fontId="21" fillId="24" borderId="13" xfId="0" applyFont="1" applyFill="1" applyBorder="1" applyAlignment="1">
      <alignment horizontal="left" vertical="center"/>
    </xf>
    <xf numFmtId="0" fontId="21" fillId="24" borderId="22" xfId="0" applyFont="1" applyFill="1" applyBorder="1" applyAlignment="1">
      <alignment horizontal="left" vertical="center"/>
    </xf>
    <xf numFmtId="0" fontId="22" fillId="25" borderId="23" xfId="0" applyFont="1" applyFill="1" applyBorder="1" applyAlignment="1" applyProtection="1">
      <alignment horizontal="center" vertical="center"/>
      <protection/>
    </xf>
    <xf numFmtId="0" fontId="22" fillId="25" borderId="24" xfId="0" applyFont="1" applyFill="1" applyBorder="1" applyAlignment="1" applyProtection="1">
      <alignment horizontal="center" vertical="center"/>
      <protection/>
    </xf>
    <xf numFmtId="0" fontId="22" fillId="25" borderId="25" xfId="0" applyFont="1" applyFill="1" applyBorder="1" applyAlignment="1" applyProtection="1">
      <alignment horizontal="center" vertical="center"/>
      <protection/>
    </xf>
    <xf numFmtId="0" fontId="21" fillId="0" borderId="26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168" fontId="21" fillId="0" borderId="12" xfId="62" applyNumberFormat="1" applyFont="1" applyFill="1" applyBorder="1" applyAlignment="1">
      <alignment vertical="center"/>
    </xf>
    <xf numFmtId="2" fontId="21" fillId="0" borderId="17" xfId="62" applyNumberFormat="1" applyFont="1" applyFill="1" applyBorder="1" applyAlignment="1">
      <alignment vertical="center"/>
    </xf>
    <xf numFmtId="168" fontId="22" fillId="0" borderId="12" xfId="62" applyNumberFormat="1" applyFont="1" applyFill="1" applyBorder="1" applyAlignment="1">
      <alignment vertical="center"/>
    </xf>
    <xf numFmtId="2" fontId="22" fillId="0" borderId="17" xfId="62" applyNumberFormat="1" applyFont="1" applyFill="1" applyBorder="1" applyAlignment="1">
      <alignment vertical="center"/>
    </xf>
    <xf numFmtId="168" fontId="21" fillId="0" borderId="12" xfId="62" applyNumberFormat="1" applyFont="1" applyFill="1" applyBorder="1" applyAlignment="1">
      <alignment horizontal="right" vertical="center"/>
    </xf>
    <xf numFmtId="2" fontId="21" fillId="0" borderId="17" xfId="62" applyNumberFormat="1" applyFont="1" applyFill="1" applyBorder="1" applyAlignment="1">
      <alignment horizontal="right" vertical="center"/>
    </xf>
    <xf numFmtId="168" fontId="22" fillId="0" borderId="12" xfId="62" applyNumberFormat="1" applyFont="1" applyFill="1" applyBorder="1" applyAlignment="1">
      <alignment horizontal="right" vertical="center"/>
    </xf>
    <xf numFmtId="2" fontId="22" fillId="0" borderId="17" xfId="62" applyNumberFormat="1" applyFont="1" applyFill="1" applyBorder="1" applyAlignment="1">
      <alignment horizontal="right" vertical="center"/>
    </xf>
    <xf numFmtId="41" fontId="21" fillId="0" borderId="12" xfId="62" applyNumberFormat="1" applyFont="1" applyFill="1" applyBorder="1" applyAlignment="1">
      <alignment horizontal="right" vertical="center"/>
    </xf>
    <xf numFmtId="43" fontId="21" fillId="0" borderId="12" xfId="62" applyNumberFormat="1" applyFont="1" applyFill="1" applyBorder="1" applyAlignment="1">
      <alignment horizontal="right" vertical="center"/>
    </xf>
    <xf numFmtId="0" fontId="22" fillId="0" borderId="20" xfId="0" applyFont="1" applyFill="1" applyBorder="1" applyAlignment="1">
      <alignment horizontal="right" vertical="center"/>
    </xf>
    <xf numFmtId="41" fontId="22" fillId="0" borderId="12" xfId="62" applyNumberFormat="1" applyFont="1" applyFill="1" applyBorder="1" applyAlignment="1">
      <alignment horizontal="right" vertical="center"/>
    </xf>
    <xf numFmtId="168" fontId="21" fillId="0" borderId="12" xfId="0" applyNumberFormat="1" applyFont="1" applyFill="1" applyBorder="1" applyAlignment="1">
      <alignment horizontal="right" vertical="center"/>
    </xf>
    <xf numFmtId="0" fontId="21" fillId="0" borderId="15" xfId="0" applyFont="1" applyBorder="1" applyAlignment="1" applyProtection="1">
      <alignment horizontal="left" vertical="center"/>
      <protection/>
    </xf>
    <xf numFmtId="0" fontId="21" fillId="0" borderId="13" xfId="0" applyFont="1" applyBorder="1" applyAlignment="1" applyProtection="1">
      <alignment horizontal="left" vertical="center"/>
      <protection/>
    </xf>
    <xf numFmtId="0" fontId="21" fillId="0" borderId="14" xfId="0" applyFont="1" applyBorder="1" applyAlignment="1" applyProtection="1">
      <alignment horizontal="left" vertical="center"/>
      <protection/>
    </xf>
    <xf numFmtId="49" fontId="21" fillId="0" borderId="15" xfId="0" applyNumberFormat="1" applyFont="1" applyBorder="1" applyAlignment="1" applyProtection="1">
      <alignment horizontal="left" vertical="center"/>
      <protection/>
    </xf>
    <xf numFmtId="49" fontId="21" fillId="0" borderId="13" xfId="0" applyNumberFormat="1" applyFont="1" applyBorder="1" applyAlignment="1" applyProtection="1">
      <alignment horizontal="left" vertical="center"/>
      <protection/>
    </xf>
    <xf numFmtId="49" fontId="21" fillId="0" borderId="14" xfId="0" applyNumberFormat="1" applyFont="1" applyBorder="1" applyAlignment="1" applyProtection="1">
      <alignment horizontal="left" vertical="center"/>
      <protection/>
    </xf>
    <xf numFmtId="2" fontId="24" fillId="0" borderId="27" xfId="0" applyNumberFormat="1" applyFont="1" applyBorder="1" applyAlignment="1" applyProtection="1">
      <alignment horizontal="center" vertical="center"/>
      <protection/>
    </xf>
    <xf numFmtId="0" fontId="24" fillId="0" borderId="27" xfId="0" applyFont="1" applyBorder="1" applyAlignment="1" applyProtection="1">
      <alignment horizontal="center" vertical="center"/>
      <protection/>
    </xf>
    <xf numFmtId="0" fontId="23" fillId="4" borderId="28" xfId="0" applyFont="1" applyFill="1" applyBorder="1" applyAlignment="1" applyProtection="1">
      <alignment horizontal="center" vertical="center"/>
      <protection/>
    </xf>
    <xf numFmtId="0" fontId="23" fillId="4" borderId="24" xfId="0" applyFont="1" applyFill="1" applyBorder="1" applyAlignment="1" applyProtection="1">
      <alignment horizontal="center" vertical="center"/>
      <protection/>
    </xf>
    <xf numFmtId="0" fontId="23" fillId="4" borderId="29" xfId="0" applyFont="1" applyFill="1" applyBorder="1" applyAlignment="1" applyProtection="1">
      <alignment horizontal="center" vertical="center"/>
      <protection/>
    </xf>
    <xf numFmtId="0" fontId="23" fillId="0" borderId="30" xfId="0" applyFont="1" applyBorder="1" applyAlignment="1" applyProtection="1">
      <alignment horizontal="right" vertical="center"/>
      <protection/>
    </xf>
    <xf numFmtId="0" fontId="23" fillId="0" borderId="27" xfId="0" applyFont="1" applyBorder="1" applyAlignment="1" applyProtection="1">
      <alignment horizontal="right" vertical="center"/>
      <protection/>
    </xf>
    <xf numFmtId="0" fontId="21" fillId="0" borderId="20" xfId="0" applyFont="1" applyFill="1" applyBorder="1" applyAlignment="1">
      <alignment vertical="center"/>
    </xf>
    <xf numFmtId="41" fontId="22" fillId="0" borderId="12" xfId="62" applyNumberFormat="1" applyFont="1" applyFill="1" applyBorder="1" applyAlignment="1">
      <alignment vertical="center"/>
    </xf>
    <xf numFmtId="168" fontId="21" fillId="0" borderId="31" xfId="62" applyNumberFormat="1" applyFont="1" applyFill="1" applyBorder="1" applyAlignment="1">
      <alignment vertical="center"/>
    </xf>
    <xf numFmtId="168" fontId="22" fillId="0" borderId="31" xfId="62" applyNumberFormat="1" applyFont="1" applyFill="1" applyBorder="1" applyAlignment="1">
      <alignment vertical="center"/>
    </xf>
    <xf numFmtId="41" fontId="22" fillId="0" borderId="31" xfId="62" applyNumberFormat="1" applyFont="1" applyFill="1" applyBorder="1" applyAlignment="1">
      <alignment vertical="center"/>
    </xf>
    <xf numFmtId="2" fontId="22" fillId="0" borderId="32" xfId="62" applyNumberFormat="1" applyFont="1" applyFill="1" applyBorder="1" applyAlignment="1">
      <alignment vertical="center"/>
    </xf>
    <xf numFmtId="0" fontId="22" fillId="22" borderId="33" xfId="0" applyFont="1" applyFill="1" applyBorder="1" applyAlignment="1">
      <alignment horizontal="center" vertical="center"/>
    </xf>
    <xf numFmtId="168" fontId="22" fillId="22" borderId="34" xfId="62" applyNumberFormat="1" applyFont="1" applyFill="1" applyBorder="1" applyAlignment="1">
      <alignment vertical="center"/>
    </xf>
    <xf numFmtId="41" fontId="22" fillId="22" borderId="34" xfId="62" applyNumberFormat="1" applyFont="1" applyFill="1" applyBorder="1" applyAlignment="1">
      <alignment vertical="center"/>
    </xf>
    <xf numFmtId="43" fontId="22" fillId="22" borderId="35" xfId="60" applyFont="1" applyFill="1" applyBorder="1" applyAlignment="1">
      <alignment vertical="center"/>
    </xf>
    <xf numFmtId="0" fontId="21" fillId="0" borderId="0" xfId="0" applyFont="1" applyAlignment="1">
      <alignment vertical="center"/>
    </xf>
    <xf numFmtId="49" fontId="21" fillId="7" borderId="36" xfId="0" applyNumberFormat="1" applyFont="1" applyFill="1" applyBorder="1" applyAlignment="1" applyProtection="1">
      <alignment vertical="center"/>
      <protection/>
    </xf>
    <xf numFmtId="0" fontId="21" fillId="7" borderId="36" xfId="0" applyFont="1" applyFill="1" applyBorder="1" applyAlignment="1" applyProtection="1">
      <alignment vertical="center"/>
      <protection/>
    </xf>
    <xf numFmtId="0" fontId="21" fillId="7" borderId="0" xfId="0" applyFont="1" applyFill="1" applyBorder="1" applyAlignment="1" applyProtection="1">
      <alignment vertical="center"/>
      <protection/>
    </xf>
    <xf numFmtId="0" fontId="21" fillId="0" borderId="27" xfId="0" applyFont="1" applyBorder="1" applyAlignment="1">
      <alignment vertical="center"/>
    </xf>
    <xf numFmtId="0" fontId="21" fillId="0" borderId="37" xfId="0" applyFont="1" applyBorder="1" applyAlignment="1">
      <alignment vertical="center"/>
    </xf>
    <xf numFmtId="0" fontId="22" fillId="0" borderId="38" xfId="0" applyFont="1" applyFill="1" applyBorder="1" applyAlignment="1">
      <alignment horizontal="right" vertical="center"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" xfId="21"/>
    <cellStyle name="20% - ส่วนที่ถูกเน้น2" xfId="22"/>
    <cellStyle name="20% - ส่วนที่ถูกเน้น3" xfId="23"/>
    <cellStyle name="20% - ส่วนที่ถูกเน้น4" xfId="24"/>
    <cellStyle name="20% - ส่วนที่ถูกเน้น5" xfId="25"/>
    <cellStyle name="20% - ส่วนที่ถูกเน้น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ส่วนที่ถูกเน้น1" xfId="33"/>
    <cellStyle name="40% - ส่วนที่ถูกเน้น2" xfId="34"/>
    <cellStyle name="40% - ส่วนที่ถูกเน้น3" xfId="35"/>
    <cellStyle name="40% - ส่วนที่ถูกเน้น4" xfId="36"/>
    <cellStyle name="40% - ส่วนที่ถูกเน้น5" xfId="37"/>
    <cellStyle name="40% - ส่วนที่ถูกเน้น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ส่วนที่ถูกเน้น1" xfId="45"/>
    <cellStyle name="60% - ส่วนที่ถูกเน้น2" xfId="46"/>
    <cellStyle name="60% - ส่วนที่ถูกเน้น3" xfId="47"/>
    <cellStyle name="60% - ส่วนที่ถูกเน้น4" xfId="48"/>
    <cellStyle name="60% - ส่วนที่ถูกเน้น5" xfId="49"/>
    <cellStyle name="60% - ส่วนที่ถูกเน้น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omma 2" xfId="62"/>
    <cellStyle name="Currency" xfId="63"/>
    <cellStyle name="Currency [0]" xfId="64"/>
    <cellStyle name="Explanatory Text" xfId="65"/>
    <cellStyle name="Good" xfId="66"/>
    <cellStyle name="Heading 1" xfId="67"/>
    <cellStyle name="Heading 2" xfId="68"/>
    <cellStyle name="Heading 3" xfId="69"/>
    <cellStyle name="Heading 4" xfId="70"/>
    <cellStyle name="Input" xfId="71"/>
    <cellStyle name="Linked Cell" xfId="72"/>
    <cellStyle name="Neutral" xfId="73"/>
    <cellStyle name="Normal 2" xfId="74"/>
    <cellStyle name="Note" xfId="75"/>
    <cellStyle name="Output" xfId="76"/>
    <cellStyle name="Percent" xfId="77"/>
    <cellStyle name="Title" xfId="78"/>
    <cellStyle name="Total" xfId="79"/>
    <cellStyle name="Warning Text" xfId="80"/>
    <cellStyle name="การคำนวณ" xfId="81"/>
    <cellStyle name="ข้อความเตือน" xfId="82"/>
    <cellStyle name="ข้อความอธิบาย" xfId="83"/>
    <cellStyle name="ชื่อเรื่อง" xfId="84"/>
    <cellStyle name="เซลล์ตรวจสอบ" xfId="85"/>
    <cellStyle name="เซลล์ที่มีการเชื่อมโยง" xfId="86"/>
    <cellStyle name="ดี" xfId="87"/>
    <cellStyle name="ป้อนค่า" xfId="88"/>
    <cellStyle name="ปานกลาง" xfId="89"/>
    <cellStyle name="ผลรวม" xfId="90"/>
    <cellStyle name="แย่" xfId="91"/>
    <cellStyle name="ส่วนที่ถูกเน้น1" xfId="92"/>
    <cellStyle name="ส่วนที่ถูกเน้น2" xfId="93"/>
    <cellStyle name="ส่วนที่ถูกเน้น3" xfId="94"/>
    <cellStyle name="ส่วนที่ถูกเน้น4" xfId="95"/>
    <cellStyle name="ส่วนที่ถูกเน้น5" xfId="96"/>
    <cellStyle name="ส่วนที่ถูกเน้น6" xfId="97"/>
    <cellStyle name="แสดงผล" xfId="98"/>
    <cellStyle name="หมายเหตุ" xfId="99"/>
    <cellStyle name="หัวเรื่อง 1" xfId="100"/>
    <cellStyle name="หัวเรื่อง 2" xfId="101"/>
    <cellStyle name="หัวเรื่อง 3" xfId="102"/>
    <cellStyle name="หัวเรื่อง 4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TES-SPLIT%201-57%20DEP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TES-SPLIT%202-57%20DE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01"/>
      <sheetName val="902"/>
      <sheetName val="903"/>
      <sheetName val="904"/>
      <sheetName val="905"/>
      <sheetName val="906"/>
      <sheetName val="907"/>
      <sheetName val="908"/>
      <sheetName val="909"/>
    </sheetNames>
    <sheetDataSet>
      <sheetData sheetId="0">
        <row r="9">
          <cell r="B9">
            <v>14056</v>
          </cell>
          <cell r="D9">
            <v>723</v>
          </cell>
        </row>
        <row r="13">
          <cell r="B13">
            <v>162</v>
          </cell>
          <cell r="D13">
            <v>0</v>
          </cell>
          <cell r="F13">
            <v>27</v>
          </cell>
        </row>
      </sheetData>
      <sheetData sheetId="1">
        <row r="10">
          <cell r="B10">
            <v>1486</v>
          </cell>
          <cell r="D10">
            <v>5499</v>
          </cell>
        </row>
        <row r="15">
          <cell r="B15">
            <v>132</v>
          </cell>
          <cell r="D15">
            <v>419</v>
          </cell>
        </row>
      </sheetData>
      <sheetData sheetId="2">
        <row r="22">
          <cell r="B22">
            <v>12023</v>
          </cell>
          <cell r="D22">
            <v>3291</v>
          </cell>
          <cell r="F22">
            <v>34837</v>
          </cell>
        </row>
        <row r="29">
          <cell r="B29">
            <v>1051</v>
          </cell>
          <cell r="D29">
            <v>360</v>
          </cell>
          <cell r="F29">
            <v>2367</v>
          </cell>
        </row>
        <row r="42">
          <cell r="B42">
            <v>2719</v>
          </cell>
          <cell r="D42">
            <v>477</v>
          </cell>
          <cell r="F42">
            <v>13551</v>
          </cell>
        </row>
        <row r="51">
          <cell r="B51">
            <v>610</v>
          </cell>
          <cell r="D51">
            <v>177</v>
          </cell>
          <cell r="F51">
            <v>3577</v>
          </cell>
        </row>
        <row r="55">
          <cell r="B55">
            <v>159</v>
          </cell>
          <cell r="F55">
            <v>1419</v>
          </cell>
        </row>
        <row r="59">
          <cell r="B59">
            <v>39</v>
          </cell>
          <cell r="F59">
            <v>144</v>
          </cell>
        </row>
        <row r="63">
          <cell r="F63">
            <v>54</v>
          </cell>
        </row>
      </sheetData>
      <sheetData sheetId="3">
        <row r="16">
          <cell r="B16">
            <v>4918</v>
          </cell>
          <cell r="D16">
            <v>6122</v>
          </cell>
          <cell r="H16">
            <v>15664</v>
          </cell>
        </row>
        <row r="26">
          <cell r="B26">
            <v>1348</v>
          </cell>
          <cell r="D26">
            <v>1792</v>
          </cell>
          <cell r="H26">
            <v>2130</v>
          </cell>
        </row>
        <row r="32">
          <cell r="B32">
            <v>285</v>
          </cell>
          <cell r="D32">
            <v>633</v>
          </cell>
          <cell r="H32">
            <v>2842</v>
          </cell>
        </row>
        <row r="38">
          <cell r="B38">
            <v>114</v>
          </cell>
          <cell r="D38">
            <v>93</v>
          </cell>
          <cell r="H38">
            <v>1051</v>
          </cell>
        </row>
        <row r="44">
          <cell r="B44">
            <v>0</v>
          </cell>
          <cell r="H44">
            <v>707</v>
          </cell>
        </row>
      </sheetData>
      <sheetData sheetId="4">
        <row r="12">
          <cell r="B12">
            <v>1167</v>
          </cell>
          <cell r="D12">
            <v>1023</v>
          </cell>
          <cell r="J12">
            <v>5262</v>
          </cell>
        </row>
        <row r="21">
          <cell r="B21">
            <v>567</v>
          </cell>
          <cell r="D21">
            <v>408</v>
          </cell>
          <cell r="J21">
            <v>2411</v>
          </cell>
        </row>
        <row r="25">
          <cell r="B25">
            <v>96</v>
          </cell>
          <cell r="D25">
            <v>153</v>
          </cell>
          <cell r="J25">
            <v>828</v>
          </cell>
        </row>
        <row r="32">
          <cell r="B32">
            <v>6</v>
          </cell>
          <cell r="D32">
            <v>3</v>
          </cell>
          <cell r="J32">
            <v>439</v>
          </cell>
        </row>
        <row r="36">
          <cell r="B36">
            <v>0</v>
          </cell>
          <cell r="D36">
            <v>0</v>
          </cell>
          <cell r="J36">
            <v>78</v>
          </cell>
        </row>
        <row r="40">
          <cell r="J40">
            <v>1740</v>
          </cell>
        </row>
      </sheetData>
      <sheetData sheetId="5">
        <row r="10">
          <cell r="B10">
            <v>2690</v>
          </cell>
          <cell r="D10">
            <v>507</v>
          </cell>
          <cell r="L10">
            <v>5923</v>
          </cell>
        </row>
        <row r="14">
          <cell r="B14">
            <v>104</v>
          </cell>
          <cell r="D14">
            <v>0</v>
          </cell>
          <cell r="L14">
            <v>355</v>
          </cell>
        </row>
      </sheetData>
      <sheetData sheetId="6">
        <row r="12">
          <cell r="B12">
            <v>5819</v>
          </cell>
          <cell r="D12">
            <v>2551</v>
          </cell>
          <cell r="F12">
            <v>147</v>
          </cell>
          <cell r="N12">
            <v>17074</v>
          </cell>
        </row>
        <row r="19">
          <cell r="B19">
            <v>1204</v>
          </cell>
          <cell r="D19">
            <v>426</v>
          </cell>
          <cell r="N19">
            <v>2946</v>
          </cell>
        </row>
        <row r="25">
          <cell r="B25">
            <v>81</v>
          </cell>
          <cell r="N25">
            <v>450</v>
          </cell>
        </row>
      </sheetData>
      <sheetData sheetId="7">
        <row r="10">
          <cell r="B10">
            <v>3051</v>
          </cell>
          <cell r="D10">
            <v>441</v>
          </cell>
          <cell r="P10">
            <v>10527</v>
          </cell>
        </row>
        <row r="14">
          <cell r="B14">
            <v>0</v>
          </cell>
          <cell r="P14">
            <v>255</v>
          </cell>
        </row>
      </sheetData>
      <sheetData sheetId="8">
        <row r="7">
          <cell r="B7">
            <v>361</v>
          </cell>
          <cell r="D7">
            <v>0</v>
          </cell>
          <cell r="R7">
            <v>834</v>
          </cell>
        </row>
        <row r="12">
          <cell r="B12">
            <v>1529</v>
          </cell>
          <cell r="D12">
            <v>690</v>
          </cell>
          <cell r="R12">
            <v>5169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901"/>
      <sheetName val="902"/>
      <sheetName val="903"/>
      <sheetName val="904"/>
      <sheetName val="905"/>
      <sheetName val="906"/>
      <sheetName val="907"/>
      <sheetName val="908"/>
      <sheetName val="909"/>
    </sheetNames>
    <sheetDataSet>
      <sheetData sheetId="0">
        <row r="9">
          <cell r="B9">
            <v>14235</v>
          </cell>
          <cell r="D9">
            <v>558</v>
          </cell>
          <cell r="F9">
            <v>9</v>
          </cell>
        </row>
        <row r="13">
          <cell r="B13">
            <v>144</v>
          </cell>
          <cell r="D13">
            <v>48</v>
          </cell>
        </row>
      </sheetData>
      <sheetData sheetId="1">
        <row r="10">
          <cell r="B10">
            <v>1016</v>
          </cell>
          <cell r="D10">
            <v>4534</v>
          </cell>
        </row>
        <row r="15">
          <cell r="B15">
            <v>24</v>
          </cell>
          <cell r="D15">
            <v>334</v>
          </cell>
        </row>
      </sheetData>
      <sheetData sheetId="2">
        <row r="23">
          <cell r="B23">
            <v>8666</v>
          </cell>
          <cell r="D23">
            <v>2430</v>
          </cell>
          <cell r="F23">
            <v>35201</v>
          </cell>
        </row>
        <row r="30">
          <cell r="B30">
            <v>415</v>
          </cell>
          <cell r="D30">
            <v>300</v>
          </cell>
          <cell r="F30">
            <v>2809</v>
          </cell>
        </row>
        <row r="43">
          <cell r="B43">
            <v>2184</v>
          </cell>
          <cell r="D43">
            <v>45</v>
          </cell>
          <cell r="F43">
            <v>12755</v>
          </cell>
        </row>
        <row r="52">
          <cell r="B52">
            <v>541</v>
          </cell>
          <cell r="D52">
            <v>72</v>
          </cell>
          <cell r="F52">
            <v>3078</v>
          </cell>
        </row>
        <row r="56">
          <cell r="B56">
            <v>0</v>
          </cell>
          <cell r="F56">
            <v>1104</v>
          </cell>
        </row>
        <row r="60">
          <cell r="B60">
            <v>0</v>
          </cell>
          <cell r="F60">
            <v>192</v>
          </cell>
        </row>
        <row r="64">
          <cell r="F64">
            <v>114</v>
          </cell>
        </row>
      </sheetData>
      <sheetData sheetId="3">
        <row r="16">
          <cell r="B16">
            <v>4324</v>
          </cell>
          <cell r="D16">
            <v>4901</v>
          </cell>
          <cell r="H16">
            <v>17305</v>
          </cell>
        </row>
        <row r="26">
          <cell r="B26">
            <v>922</v>
          </cell>
          <cell r="D26">
            <v>1038</v>
          </cell>
          <cell r="H26">
            <v>1617</v>
          </cell>
        </row>
        <row r="33">
          <cell r="B33">
            <v>156</v>
          </cell>
          <cell r="D33">
            <v>368</v>
          </cell>
          <cell r="H33">
            <v>2250</v>
          </cell>
        </row>
        <row r="39">
          <cell r="B39">
            <v>0</v>
          </cell>
          <cell r="D39">
            <v>87</v>
          </cell>
          <cell r="H39">
            <v>534</v>
          </cell>
        </row>
        <row r="45">
          <cell r="B45">
            <v>0</v>
          </cell>
          <cell r="H45">
            <v>718</v>
          </cell>
        </row>
      </sheetData>
      <sheetData sheetId="4">
        <row r="11">
          <cell r="B11">
            <v>723</v>
          </cell>
          <cell r="D11">
            <v>659</v>
          </cell>
          <cell r="J11">
            <v>5194</v>
          </cell>
        </row>
        <row r="19">
          <cell r="B19">
            <v>291</v>
          </cell>
          <cell r="D19">
            <v>228</v>
          </cell>
          <cell r="J19">
            <v>2415</v>
          </cell>
        </row>
        <row r="23">
          <cell r="B23">
            <v>309</v>
          </cell>
          <cell r="D23">
            <v>132</v>
          </cell>
          <cell r="H23">
            <v>60</v>
          </cell>
          <cell r="J23">
            <v>414</v>
          </cell>
        </row>
        <row r="30">
          <cell r="B30">
            <v>0</v>
          </cell>
          <cell r="D30">
            <v>0</v>
          </cell>
          <cell r="J30">
            <v>426</v>
          </cell>
        </row>
        <row r="34">
          <cell r="B34">
            <v>0</v>
          </cell>
          <cell r="D34">
            <v>0</v>
          </cell>
          <cell r="J34">
            <v>78</v>
          </cell>
        </row>
        <row r="38">
          <cell r="J38">
            <v>1944</v>
          </cell>
        </row>
      </sheetData>
      <sheetData sheetId="5">
        <row r="10">
          <cell r="B10">
            <v>1193</v>
          </cell>
          <cell r="D10">
            <v>405</v>
          </cell>
          <cell r="L10">
            <v>6900</v>
          </cell>
        </row>
        <row r="14">
          <cell r="B14">
            <v>106</v>
          </cell>
          <cell r="D14">
            <v>6</v>
          </cell>
          <cell r="L14">
            <v>331</v>
          </cell>
        </row>
      </sheetData>
      <sheetData sheetId="6">
        <row r="13">
          <cell r="B13">
            <v>4448</v>
          </cell>
          <cell r="D13">
            <v>1474</v>
          </cell>
          <cell r="N13">
            <v>20128</v>
          </cell>
        </row>
        <row r="20">
          <cell r="B20">
            <v>972</v>
          </cell>
          <cell r="D20">
            <v>12</v>
          </cell>
          <cell r="N20">
            <v>2695</v>
          </cell>
        </row>
        <row r="26">
          <cell r="B26">
            <v>0</v>
          </cell>
          <cell r="N26">
            <v>426</v>
          </cell>
        </row>
      </sheetData>
      <sheetData sheetId="7">
        <row r="10">
          <cell r="B10">
            <v>2533</v>
          </cell>
          <cell r="D10">
            <v>366</v>
          </cell>
          <cell r="P10">
            <v>10119</v>
          </cell>
        </row>
        <row r="14">
          <cell r="B14">
            <v>51</v>
          </cell>
          <cell r="P14">
            <v>162</v>
          </cell>
        </row>
      </sheetData>
      <sheetData sheetId="8">
        <row r="7">
          <cell r="B7">
            <v>205</v>
          </cell>
          <cell r="D7">
            <v>126</v>
          </cell>
          <cell r="R7">
            <v>728</v>
          </cell>
        </row>
        <row r="12">
          <cell r="B12">
            <v>1531</v>
          </cell>
          <cell r="D12">
            <v>0</v>
          </cell>
          <cell r="R12">
            <v>5877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8"/>
  <sheetViews>
    <sheetView tabSelected="1" zoomScale="115" zoomScaleNormal="115" zoomScalePageLayoutView="0" workbookViewId="0" topLeftCell="A64">
      <selection activeCell="M63" sqref="M63"/>
    </sheetView>
  </sheetViews>
  <sheetFormatPr defaultColWidth="9.00390625" defaultRowHeight="14.25"/>
  <cols>
    <col min="1" max="1" width="26.375" style="2" bestFit="1" customWidth="1"/>
    <col min="2" max="2" width="5.00390625" style="2" bestFit="1" customWidth="1"/>
    <col min="3" max="3" width="6.375" style="2" bestFit="1" customWidth="1"/>
    <col min="4" max="4" width="7.00390625" style="2" bestFit="1" customWidth="1"/>
    <col min="5" max="5" width="4.75390625" style="2" bestFit="1" customWidth="1"/>
    <col min="6" max="7" width="6.75390625" style="2" bestFit="1" customWidth="1"/>
    <col min="8" max="8" width="6.875" style="2" bestFit="1" customWidth="1"/>
    <col min="9" max="9" width="8.00390625" style="2" bestFit="1" customWidth="1"/>
    <col min="10" max="16384" width="9.00390625" style="2" customWidth="1"/>
  </cols>
  <sheetData>
    <row r="1" spans="1:9" ht="22.5" customHeight="1">
      <c r="A1" s="18" t="s">
        <v>18</v>
      </c>
      <c r="B1" s="18"/>
      <c r="C1" s="18"/>
      <c r="D1" s="18"/>
      <c r="E1" s="18"/>
      <c r="F1" s="18"/>
      <c r="G1" s="18"/>
      <c r="H1" s="18"/>
      <c r="I1" s="18"/>
    </row>
    <row r="2" spans="1:9" ht="19.5" customHeight="1">
      <c r="A2" s="18" t="s">
        <v>0</v>
      </c>
      <c r="B2" s="18"/>
      <c r="C2" s="18"/>
      <c r="D2" s="18"/>
      <c r="E2" s="18"/>
      <c r="F2" s="18"/>
      <c r="G2" s="18"/>
      <c r="H2" s="18"/>
      <c r="I2" s="18"/>
    </row>
    <row r="3" spans="1:9" ht="12" customHeight="1" thickBot="1">
      <c r="A3" s="19"/>
      <c r="B3" s="19"/>
      <c r="C3" s="19"/>
      <c r="D3" s="19"/>
      <c r="E3" s="19"/>
      <c r="F3" s="19"/>
      <c r="G3" s="19"/>
      <c r="H3" s="19"/>
      <c r="I3" s="19"/>
    </row>
    <row r="4" spans="1:9" ht="18.75">
      <c r="A4" s="20" t="s">
        <v>1</v>
      </c>
      <c r="B4" s="22" t="s">
        <v>19</v>
      </c>
      <c r="C4" s="22"/>
      <c r="D4" s="23" t="s">
        <v>2</v>
      </c>
      <c r="E4" s="22" t="s">
        <v>20</v>
      </c>
      <c r="F4" s="22"/>
      <c r="G4" s="23" t="s">
        <v>3</v>
      </c>
      <c r="H4" s="23" t="s">
        <v>4</v>
      </c>
      <c r="I4" s="3" t="s">
        <v>5</v>
      </c>
    </row>
    <row r="5" spans="1:9" ht="18.75">
      <c r="A5" s="21"/>
      <c r="B5" s="25" t="s">
        <v>6</v>
      </c>
      <c r="C5" s="25"/>
      <c r="D5" s="24"/>
      <c r="E5" s="25" t="s">
        <v>6</v>
      </c>
      <c r="F5" s="25"/>
      <c r="G5" s="24"/>
      <c r="H5" s="24"/>
      <c r="I5" s="32" t="s">
        <v>7</v>
      </c>
    </row>
    <row r="6" spans="1:9" ht="18.75">
      <c r="A6" s="21"/>
      <c r="B6" s="4" t="s">
        <v>8</v>
      </c>
      <c r="C6" s="4" t="s">
        <v>9</v>
      </c>
      <c r="D6" s="4" t="s">
        <v>10</v>
      </c>
      <c r="E6" s="4" t="s">
        <v>8</v>
      </c>
      <c r="F6" s="4" t="s">
        <v>9</v>
      </c>
      <c r="G6" s="4" t="s">
        <v>10</v>
      </c>
      <c r="H6" s="4" t="s">
        <v>11</v>
      </c>
      <c r="I6" s="33"/>
    </row>
    <row r="7" spans="1:9" ht="21" customHeight="1">
      <c r="A7" s="26" t="s">
        <v>29</v>
      </c>
      <c r="B7" s="27"/>
      <c r="C7" s="27"/>
      <c r="D7" s="27"/>
      <c r="E7" s="27"/>
      <c r="F7" s="27"/>
      <c r="G7" s="27"/>
      <c r="H7" s="27"/>
      <c r="I7" s="28"/>
    </row>
    <row r="8" spans="1:11" ht="21" customHeight="1">
      <c r="A8" s="60" t="s">
        <v>21</v>
      </c>
      <c r="B8" s="38"/>
      <c r="C8" s="38"/>
      <c r="D8" s="42">
        <f>SUM('[1]905'!$B$12,'[1]909'!$B$7)</f>
        <v>1528</v>
      </c>
      <c r="E8" s="38"/>
      <c r="F8" s="43"/>
      <c r="G8" s="42">
        <f>SUM('[2]905'!$B$11,'[2]909'!$B$7)</f>
        <v>928</v>
      </c>
      <c r="H8" s="38">
        <f aca="true" t="shared" si="0" ref="H8:H15">D8+G8</f>
        <v>2456</v>
      </c>
      <c r="I8" s="39">
        <f aca="true" t="shared" si="1" ref="I8:I14">H8/36</f>
        <v>68.22222222222223</v>
      </c>
      <c r="K8" s="5"/>
    </row>
    <row r="9" spans="1:9" s="6" customFormat="1" ht="21" customHeight="1">
      <c r="A9" s="60" t="s">
        <v>22</v>
      </c>
      <c r="B9" s="38"/>
      <c r="C9" s="38"/>
      <c r="D9" s="42">
        <f>SUM('[1]901'!$B$9,'[1]902'!$B$10,'[1]903'!$B$22,'[1]904'!$B$16,'[1]906'!$B$10,'[1]907'!$B$12,'[1]908'!$B$10,'[1]909'!$B$12)</f>
        <v>45572</v>
      </c>
      <c r="E9" s="38"/>
      <c r="F9" s="43"/>
      <c r="G9" s="42">
        <f>SUM('[2]901'!$B$9,'[2]902'!$B$10,'[2]903'!$B$23,'[2]904'!$B$16,'[2]906'!$B$10,'[2]907'!$B$13,'[2]908'!$B$10,'[2]909'!$B$12)</f>
        <v>37946</v>
      </c>
      <c r="H9" s="38">
        <f t="shared" si="0"/>
        <v>83518</v>
      </c>
      <c r="I9" s="39">
        <f t="shared" si="1"/>
        <v>2319.9444444444443</v>
      </c>
    </row>
    <row r="10" spans="1:9" s="6" customFormat="1" ht="21" customHeight="1">
      <c r="A10" s="60" t="s">
        <v>23</v>
      </c>
      <c r="B10" s="38"/>
      <c r="C10" s="38"/>
      <c r="D10" s="42">
        <f>SUM('[1]903'!$B$29,'[1]904'!$B$26)</f>
        <v>2399</v>
      </c>
      <c r="E10" s="38"/>
      <c r="F10" s="43"/>
      <c r="G10" s="42">
        <f>SUM('[2]903'!$B$30,'[2]904'!$B$26)</f>
        <v>1337</v>
      </c>
      <c r="H10" s="38">
        <f t="shared" si="0"/>
        <v>3736</v>
      </c>
      <c r="I10" s="39">
        <f t="shared" si="1"/>
        <v>103.77777777777777</v>
      </c>
    </row>
    <row r="11" spans="1:9" s="6" customFormat="1" ht="21" customHeight="1">
      <c r="A11" s="60" t="s">
        <v>24</v>
      </c>
      <c r="B11" s="38"/>
      <c r="C11" s="38"/>
      <c r="D11" s="42">
        <f>SUM('[1]905'!$B$21)</f>
        <v>567</v>
      </c>
      <c r="E11" s="38"/>
      <c r="F11" s="43"/>
      <c r="G11" s="42">
        <f>SUM('[2]905'!$B$19)</f>
        <v>291</v>
      </c>
      <c r="H11" s="38">
        <f t="shared" si="0"/>
        <v>858</v>
      </c>
      <c r="I11" s="39">
        <f t="shared" si="1"/>
        <v>23.833333333333332</v>
      </c>
    </row>
    <row r="12" spans="1:9" s="6" customFormat="1" ht="21" customHeight="1">
      <c r="A12" s="60" t="s">
        <v>25</v>
      </c>
      <c r="B12" s="38"/>
      <c r="C12" s="38"/>
      <c r="D12" s="42">
        <f>SUM('[1]905'!$B$25)</f>
        <v>96</v>
      </c>
      <c r="E12" s="38"/>
      <c r="F12" s="43"/>
      <c r="G12" s="42">
        <f>SUM('[2]905'!$B$23)</f>
        <v>309</v>
      </c>
      <c r="H12" s="38">
        <f t="shared" si="0"/>
        <v>405</v>
      </c>
      <c r="I12" s="39">
        <f>H12/18</f>
        <v>22.5</v>
      </c>
    </row>
    <row r="13" spans="1:9" s="6" customFormat="1" ht="21" customHeight="1">
      <c r="A13" s="60" t="s">
        <v>26</v>
      </c>
      <c r="B13" s="38"/>
      <c r="C13" s="38"/>
      <c r="D13" s="42">
        <f>SUM('[1]903'!$B$42,'[1]904'!$B$32,'[1]905'!$B$32,'[1]906'!$B$14,'[1]907'!$B$19)</f>
        <v>4318</v>
      </c>
      <c r="E13" s="38"/>
      <c r="F13" s="43"/>
      <c r="G13" s="42">
        <f>SUM('[2]903'!$B$43,'[2]904'!$B$33,'[2]905'!$B$30,'[2]906'!$B$14,'[2]907'!$B$20)</f>
        <v>3418</v>
      </c>
      <c r="H13" s="38">
        <f t="shared" si="0"/>
        <v>7736</v>
      </c>
      <c r="I13" s="39">
        <f t="shared" si="1"/>
        <v>214.88888888888889</v>
      </c>
    </row>
    <row r="14" spans="1:9" s="6" customFormat="1" ht="21" customHeight="1">
      <c r="A14" s="60" t="s">
        <v>27</v>
      </c>
      <c r="B14" s="38"/>
      <c r="C14" s="38"/>
      <c r="D14" s="42">
        <f>SUM('[1]901'!$B$13,'[1]902'!$B$15,'[1]903'!$B$51,'[1]904'!$B$38,'[1]905'!$B$36)</f>
        <v>1018</v>
      </c>
      <c r="E14" s="38"/>
      <c r="F14" s="43"/>
      <c r="G14" s="42">
        <f>SUM('[2]901'!$B$13,'[2]902'!$B$15,'[2]903'!$B$52,'[2]904'!$B$39,'[2]905'!$B$34)</f>
        <v>709</v>
      </c>
      <c r="H14" s="38">
        <f t="shared" si="0"/>
        <v>1727</v>
      </c>
      <c r="I14" s="39">
        <f t="shared" si="1"/>
        <v>47.97222222222222</v>
      </c>
    </row>
    <row r="15" spans="1:9" s="6" customFormat="1" ht="21" customHeight="1">
      <c r="A15" s="60" t="s">
        <v>28</v>
      </c>
      <c r="B15" s="38"/>
      <c r="C15" s="38"/>
      <c r="D15" s="42">
        <f>SUM('[1]903'!$B$55,'[1]903'!$B$59,'[1]904'!$B$44,'[1]907'!$B$25,'[1]908'!$B$14)</f>
        <v>279</v>
      </c>
      <c r="E15" s="38"/>
      <c r="F15" s="43"/>
      <c r="G15" s="42">
        <f>SUM('[2]903'!$B$56,'[2]903'!$B$60,'[2]904'!$B$45,'[2]907'!$B$26,'[2]908'!$B$14)</f>
        <v>51</v>
      </c>
      <c r="H15" s="38">
        <f t="shared" si="0"/>
        <v>330</v>
      </c>
      <c r="I15" s="39">
        <f>H15/24</f>
        <v>13.75</v>
      </c>
    </row>
    <row r="16" spans="1:9" s="6" customFormat="1" ht="21" customHeight="1">
      <c r="A16" s="44" t="s">
        <v>38</v>
      </c>
      <c r="B16" s="40"/>
      <c r="C16" s="40"/>
      <c r="D16" s="40">
        <f>SUM(D8:D15)</f>
        <v>55777</v>
      </c>
      <c r="E16" s="40"/>
      <c r="F16" s="40"/>
      <c r="G16" s="40">
        <f>SUM(G8:G15)</f>
        <v>44989</v>
      </c>
      <c r="H16" s="40">
        <f>SUM(H8:H15)</f>
        <v>100766</v>
      </c>
      <c r="I16" s="41">
        <f>SUM(I8:I15)</f>
        <v>2814.8888888888887</v>
      </c>
    </row>
    <row r="17" spans="1:9" ht="21" customHeight="1">
      <c r="A17" s="26" t="s">
        <v>30</v>
      </c>
      <c r="B17" s="27"/>
      <c r="C17" s="27"/>
      <c r="D17" s="27"/>
      <c r="E17" s="27"/>
      <c r="F17" s="27"/>
      <c r="G17" s="27"/>
      <c r="H17" s="27"/>
      <c r="I17" s="28"/>
    </row>
    <row r="18" spans="1:9" ht="21" customHeight="1">
      <c r="A18" s="60" t="s">
        <v>21</v>
      </c>
      <c r="B18" s="34"/>
      <c r="C18" s="34"/>
      <c r="D18" s="42">
        <f>SUM('[1]905'!$D$12,'[1]909'!$D$7)</f>
        <v>1023</v>
      </c>
      <c r="E18" s="38"/>
      <c r="F18" s="38"/>
      <c r="G18" s="42">
        <f>SUM('[2]905'!$D$11,'[2]909'!$D$7)</f>
        <v>785</v>
      </c>
      <c r="H18" s="38">
        <f aca="true" t="shared" si="2" ref="H18:H23">D18+G18</f>
        <v>1808</v>
      </c>
      <c r="I18" s="39">
        <f aca="true" t="shared" si="3" ref="I18:I23">H18/36</f>
        <v>50.22222222222222</v>
      </c>
    </row>
    <row r="19" spans="1:9" s="6" customFormat="1" ht="21" customHeight="1">
      <c r="A19" s="60" t="s">
        <v>22</v>
      </c>
      <c r="B19" s="34"/>
      <c r="C19" s="34"/>
      <c r="D19" s="42">
        <f>SUM('[1]901'!$D$9,'[1]902'!$D$10,'[1]903'!$D$22,'[1]904'!$D$16,'[1]906'!$D$10,'[1]907'!$D$12,'[1]908'!$D$10,'[1]909'!$D$12)</f>
        <v>19824</v>
      </c>
      <c r="E19" s="38"/>
      <c r="F19" s="38"/>
      <c r="G19" s="42">
        <f>SUM('[2]901'!$D$9,'[2]902'!$D$10,'[2]903'!$D$23,'[2]904'!$D$16,'[2]906'!$D$10,'[2]907'!$D$13,'[2]908'!$D$10,'[2]909'!$D$12)</f>
        <v>14668</v>
      </c>
      <c r="H19" s="38">
        <f t="shared" si="2"/>
        <v>34492</v>
      </c>
      <c r="I19" s="39">
        <f t="shared" si="3"/>
        <v>958.1111111111111</v>
      </c>
    </row>
    <row r="20" spans="1:9" s="6" customFormat="1" ht="21" customHeight="1">
      <c r="A20" s="60" t="s">
        <v>23</v>
      </c>
      <c r="B20" s="34"/>
      <c r="C20" s="34"/>
      <c r="D20" s="42">
        <f>SUM('[1]903'!$D$29,'[1]904'!$D$26)</f>
        <v>2152</v>
      </c>
      <c r="E20" s="38"/>
      <c r="F20" s="38"/>
      <c r="G20" s="42">
        <f>SUM('[2]903'!$D$30,'[2]904'!$D$26)</f>
        <v>1338</v>
      </c>
      <c r="H20" s="38">
        <f t="shared" si="2"/>
        <v>3490</v>
      </c>
      <c r="I20" s="39">
        <f t="shared" si="3"/>
        <v>96.94444444444444</v>
      </c>
    </row>
    <row r="21" spans="1:9" s="6" customFormat="1" ht="21" customHeight="1">
      <c r="A21" s="60" t="s">
        <v>24</v>
      </c>
      <c r="B21" s="34"/>
      <c r="C21" s="34"/>
      <c r="D21" s="42">
        <f>SUM('[1]905'!$D$21)</f>
        <v>408</v>
      </c>
      <c r="E21" s="38"/>
      <c r="F21" s="38"/>
      <c r="G21" s="42">
        <f>SUM('[2]905'!$D$19)</f>
        <v>228</v>
      </c>
      <c r="H21" s="38">
        <f t="shared" si="2"/>
        <v>636</v>
      </c>
      <c r="I21" s="39">
        <f t="shared" si="3"/>
        <v>17.666666666666668</v>
      </c>
    </row>
    <row r="22" spans="1:9" s="6" customFormat="1" ht="21" customHeight="1">
      <c r="A22" s="60" t="s">
        <v>25</v>
      </c>
      <c r="B22" s="34"/>
      <c r="C22" s="34"/>
      <c r="D22" s="42">
        <f>SUM('[1]905'!$D$25)</f>
        <v>153</v>
      </c>
      <c r="E22" s="38"/>
      <c r="F22" s="38"/>
      <c r="G22" s="42">
        <f>SUM('[2]905'!$D$23)</f>
        <v>132</v>
      </c>
      <c r="H22" s="38">
        <f t="shared" si="2"/>
        <v>285</v>
      </c>
      <c r="I22" s="39">
        <f t="shared" si="3"/>
        <v>7.916666666666667</v>
      </c>
    </row>
    <row r="23" spans="1:9" s="6" customFormat="1" ht="21" customHeight="1">
      <c r="A23" s="60" t="s">
        <v>26</v>
      </c>
      <c r="B23" s="34"/>
      <c r="C23" s="34"/>
      <c r="D23" s="42">
        <f>SUM('[1]903'!$D$42,'[1]904'!$D$32,'[1]905'!$D$32,'[1]906'!$D$14,'[1]907'!$D$19)</f>
        <v>1539</v>
      </c>
      <c r="E23" s="38"/>
      <c r="F23" s="38"/>
      <c r="G23" s="42">
        <f>SUM('[2]903'!$D$43,'[2]904'!$D$33,'[2]905'!$D$30,'[2]906'!$D$14,'[2]907'!$D$20)</f>
        <v>431</v>
      </c>
      <c r="H23" s="38">
        <f t="shared" si="2"/>
        <v>1970</v>
      </c>
      <c r="I23" s="39">
        <f t="shared" si="3"/>
        <v>54.72222222222222</v>
      </c>
    </row>
    <row r="24" spans="1:9" s="6" customFormat="1" ht="21" customHeight="1">
      <c r="A24" s="60" t="s">
        <v>27</v>
      </c>
      <c r="B24" s="34"/>
      <c r="C24" s="34"/>
      <c r="D24" s="42">
        <f>SUM('[1]901'!$D$13,'[1]902'!$D$15,'[1]903'!$D$51,'[1]904'!$D$38,'[1]905'!$D$36)</f>
        <v>689</v>
      </c>
      <c r="E24" s="38"/>
      <c r="F24" s="38"/>
      <c r="G24" s="42">
        <f>SUM('[2]901'!$D$13,'[2]902'!$D$15,'[2]903'!$D$52,'[2]904'!$D$39,'[2]905'!$D$34)</f>
        <v>541</v>
      </c>
      <c r="H24" s="38">
        <f>D24+G24</f>
        <v>1230</v>
      </c>
      <c r="I24" s="39">
        <f>H24/36</f>
        <v>34.166666666666664</v>
      </c>
    </row>
    <row r="25" spans="1:9" s="6" customFormat="1" ht="21" customHeight="1">
      <c r="A25" s="44" t="s">
        <v>39</v>
      </c>
      <c r="B25" s="36"/>
      <c r="C25" s="36"/>
      <c r="D25" s="45">
        <f>SUM(D18:D24)</f>
        <v>25788</v>
      </c>
      <c r="E25" s="40"/>
      <c r="F25" s="40"/>
      <c r="G25" s="45">
        <f>SUM(G18:G24)</f>
        <v>18123</v>
      </c>
      <c r="H25" s="40">
        <f>SUM(H18:H24)</f>
        <v>43911</v>
      </c>
      <c r="I25" s="41">
        <f>SUM(I18:I24)</f>
        <v>1219.75</v>
      </c>
    </row>
    <row r="26" spans="1:9" s="6" customFormat="1" ht="21" customHeight="1">
      <c r="A26" s="26" t="s">
        <v>31</v>
      </c>
      <c r="B26" s="27"/>
      <c r="C26" s="27"/>
      <c r="D26" s="27"/>
      <c r="E26" s="27"/>
      <c r="F26" s="27"/>
      <c r="G26" s="27"/>
      <c r="H26" s="27"/>
      <c r="I26" s="28"/>
    </row>
    <row r="27" spans="1:10" s="6" customFormat="1" ht="21" customHeight="1">
      <c r="A27" s="60" t="s">
        <v>22</v>
      </c>
      <c r="B27" s="34"/>
      <c r="C27" s="34"/>
      <c r="D27" s="38">
        <f>SUM('[1]903'!$F$22,'[1]907'!$F$12)</f>
        <v>34984</v>
      </c>
      <c r="E27" s="38"/>
      <c r="F27" s="38"/>
      <c r="G27" s="38">
        <f>SUM('[2]901'!$F$9,'[2]903'!$F$23)</f>
        <v>35210</v>
      </c>
      <c r="H27" s="46">
        <f aca="true" t="shared" si="4" ref="H27:H32">D27+G27</f>
        <v>70194</v>
      </c>
      <c r="I27" s="39">
        <f>H27/36</f>
        <v>1949.8333333333333</v>
      </c>
      <c r="J27" s="8"/>
    </row>
    <row r="28" spans="1:9" s="6" customFormat="1" ht="21" customHeight="1">
      <c r="A28" s="60" t="s">
        <v>23</v>
      </c>
      <c r="B28" s="34"/>
      <c r="C28" s="34"/>
      <c r="D28" s="38">
        <f>SUM('[1]903'!$F$29)</f>
        <v>2367</v>
      </c>
      <c r="E28" s="38"/>
      <c r="F28" s="38"/>
      <c r="G28" s="38">
        <f>SUM('[2]903'!$F$30)</f>
        <v>2809</v>
      </c>
      <c r="H28" s="46">
        <f t="shared" si="4"/>
        <v>5176</v>
      </c>
      <c r="I28" s="39">
        <f>H28/36</f>
        <v>143.77777777777777</v>
      </c>
    </row>
    <row r="29" spans="1:9" s="6" customFormat="1" ht="21" customHeight="1">
      <c r="A29" s="60" t="s">
        <v>26</v>
      </c>
      <c r="B29" s="34"/>
      <c r="C29" s="34"/>
      <c r="D29" s="46">
        <f>SUM('[1]903'!$F$42)</f>
        <v>13551</v>
      </c>
      <c r="E29" s="38"/>
      <c r="F29" s="38"/>
      <c r="G29" s="46">
        <f>SUM('[2]903'!$F$43)</f>
        <v>12755</v>
      </c>
      <c r="H29" s="46">
        <f t="shared" si="4"/>
        <v>26306</v>
      </c>
      <c r="I29" s="39">
        <f>H29/36</f>
        <v>730.7222222222222</v>
      </c>
    </row>
    <row r="30" spans="1:9" s="6" customFormat="1" ht="21" customHeight="1">
      <c r="A30" s="60" t="s">
        <v>27</v>
      </c>
      <c r="B30" s="34"/>
      <c r="C30" s="34"/>
      <c r="D30" s="46">
        <f>SUM('[1]903'!$F$51,'[1]901'!$F$13)</f>
        <v>3604</v>
      </c>
      <c r="E30" s="38"/>
      <c r="F30" s="38"/>
      <c r="G30" s="46">
        <f>SUM('[2]903'!$F$52)</f>
        <v>3078</v>
      </c>
      <c r="H30" s="46">
        <f t="shared" si="4"/>
        <v>6682</v>
      </c>
      <c r="I30" s="39">
        <f>H30/36</f>
        <v>185.61111111111111</v>
      </c>
    </row>
    <row r="31" spans="1:9" s="6" customFormat="1" ht="21" customHeight="1">
      <c r="A31" s="60" t="s">
        <v>28</v>
      </c>
      <c r="B31" s="34"/>
      <c r="C31" s="34"/>
      <c r="D31" s="38">
        <f>SUM('[1]903'!$F$55,'[1]903'!$F$59)</f>
        <v>1563</v>
      </c>
      <c r="E31" s="38"/>
      <c r="F31" s="38"/>
      <c r="G31" s="38">
        <f>SUM('[2]903'!$F$56,'[2]903'!$F$60)</f>
        <v>1296</v>
      </c>
      <c r="H31" s="46">
        <f>D31+G31</f>
        <v>2859</v>
      </c>
      <c r="I31" s="39">
        <f>H31/24</f>
        <v>119.125</v>
      </c>
    </row>
    <row r="32" spans="1:9" s="6" customFormat="1" ht="21" customHeight="1">
      <c r="A32" s="60" t="s">
        <v>40</v>
      </c>
      <c r="B32" s="34"/>
      <c r="C32" s="34"/>
      <c r="D32" s="38">
        <f>SUM('[1]903'!$F$63)</f>
        <v>54</v>
      </c>
      <c r="E32" s="38"/>
      <c r="F32" s="38"/>
      <c r="G32" s="38">
        <f>SUM('[2]903'!$F$64)</f>
        <v>114</v>
      </c>
      <c r="H32" s="46">
        <f t="shared" si="4"/>
        <v>168</v>
      </c>
      <c r="I32" s="39">
        <f>H32/24</f>
        <v>7</v>
      </c>
    </row>
    <row r="33" spans="1:9" s="6" customFormat="1" ht="21" customHeight="1">
      <c r="A33" s="44" t="s">
        <v>51</v>
      </c>
      <c r="B33" s="36"/>
      <c r="C33" s="36"/>
      <c r="D33" s="40">
        <f>SUM(D27:D32)</f>
        <v>56123</v>
      </c>
      <c r="E33" s="40"/>
      <c r="F33" s="40"/>
      <c r="G33" s="40">
        <f>SUM(G27:G32)</f>
        <v>55262</v>
      </c>
      <c r="H33" s="40">
        <f>SUM(H27:H32)</f>
        <v>111385</v>
      </c>
      <c r="I33" s="41">
        <f>SUM(I27:I32)</f>
        <v>3136.0694444444443</v>
      </c>
    </row>
    <row r="34" spans="1:9" ht="20.25" customHeight="1">
      <c r="A34" s="26" t="s">
        <v>32</v>
      </c>
      <c r="B34" s="27"/>
      <c r="C34" s="27"/>
      <c r="D34" s="27"/>
      <c r="E34" s="27"/>
      <c r="F34" s="27"/>
      <c r="G34" s="27"/>
      <c r="H34" s="27"/>
      <c r="I34" s="28"/>
    </row>
    <row r="35" spans="1:9" s="6" customFormat="1" ht="20.25" customHeight="1">
      <c r="A35" s="60" t="s">
        <v>22</v>
      </c>
      <c r="B35" s="34"/>
      <c r="C35" s="34"/>
      <c r="D35" s="7">
        <f>SUM('[1]904'!$H$16)</f>
        <v>15664</v>
      </c>
      <c r="E35" s="34"/>
      <c r="F35" s="34"/>
      <c r="G35" s="7">
        <f>SUM('[2]904'!$H$16)</f>
        <v>17305</v>
      </c>
      <c r="H35" s="7">
        <f aca="true" t="shared" si="5" ref="H35:H40">D35+G35</f>
        <v>32969</v>
      </c>
      <c r="I35" s="35">
        <f>H35/36</f>
        <v>915.8055555555555</v>
      </c>
    </row>
    <row r="36" spans="1:9" s="6" customFormat="1" ht="20.25" customHeight="1">
      <c r="A36" s="60" t="s">
        <v>23</v>
      </c>
      <c r="B36" s="34"/>
      <c r="C36" s="34"/>
      <c r="D36" s="7">
        <f>SUM('[1]904'!$H$26)</f>
        <v>2130</v>
      </c>
      <c r="E36" s="34"/>
      <c r="F36" s="34"/>
      <c r="G36" s="7">
        <f>SUM('[2]904'!$H$26)</f>
        <v>1617</v>
      </c>
      <c r="H36" s="7">
        <f t="shared" si="5"/>
        <v>3747</v>
      </c>
      <c r="I36" s="35">
        <f>H36/36</f>
        <v>104.08333333333333</v>
      </c>
    </row>
    <row r="37" spans="1:9" s="6" customFormat="1" ht="20.25" customHeight="1">
      <c r="A37" s="60" t="s">
        <v>25</v>
      </c>
      <c r="B37" s="34"/>
      <c r="C37" s="34"/>
      <c r="D37" s="34"/>
      <c r="E37" s="34"/>
      <c r="F37" s="34"/>
      <c r="G37" s="34">
        <f>SUM('[2]905'!$H$23)</f>
        <v>60</v>
      </c>
      <c r="H37" s="34">
        <f t="shared" si="5"/>
        <v>60</v>
      </c>
      <c r="I37" s="35">
        <f>H37/36</f>
        <v>1.6666666666666667</v>
      </c>
    </row>
    <row r="38" spans="1:9" s="6" customFormat="1" ht="20.25" customHeight="1">
      <c r="A38" s="60" t="s">
        <v>26</v>
      </c>
      <c r="B38" s="34"/>
      <c r="C38" s="34"/>
      <c r="D38" s="7">
        <f>SUM('[1]904'!$H$32)</f>
        <v>2842</v>
      </c>
      <c r="E38" s="34"/>
      <c r="F38" s="34"/>
      <c r="G38" s="7">
        <f>SUM('[2]904'!$H$33)</f>
        <v>2250</v>
      </c>
      <c r="H38" s="7">
        <f t="shared" si="5"/>
        <v>5092</v>
      </c>
      <c r="I38" s="35">
        <f>H38/36</f>
        <v>141.44444444444446</v>
      </c>
    </row>
    <row r="39" spans="1:9" s="6" customFormat="1" ht="20.25" customHeight="1">
      <c r="A39" s="60" t="s">
        <v>27</v>
      </c>
      <c r="B39" s="34"/>
      <c r="C39" s="34"/>
      <c r="D39" s="7">
        <f>SUM('[1]904'!$H$38)</f>
        <v>1051</v>
      </c>
      <c r="E39" s="34"/>
      <c r="F39" s="34"/>
      <c r="G39" s="7">
        <f>SUM('[2]904'!$H$39)</f>
        <v>534</v>
      </c>
      <c r="H39" s="7">
        <f t="shared" si="5"/>
        <v>1585</v>
      </c>
      <c r="I39" s="35">
        <f>H39/36</f>
        <v>44.02777777777778</v>
      </c>
    </row>
    <row r="40" spans="1:9" s="6" customFormat="1" ht="20.25" customHeight="1">
      <c r="A40" s="60" t="s">
        <v>28</v>
      </c>
      <c r="B40" s="34"/>
      <c r="C40" s="34"/>
      <c r="D40" s="7">
        <f>SUM('[1]904'!$H$44)</f>
        <v>707</v>
      </c>
      <c r="E40" s="34"/>
      <c r="F40" s="34"/>
      <c r="G40" s="7">
        <f>SUM('[2]904'!$H$45)</f>
        <v>718</v>
      </c>
      <c r="H40" s="7">
        <f t="shared" si="5"/>
        <v>1425</v>
      </c>
      <c r="I40" s="35">
        <f>H40/24</f>
        <v>59.375</v>
      </c>
    </row>
    <row r="41" spans="1:9" s="6" customFormat="1" ht="20.25" customHeight="1">
      <c r="A41" s="44" t="s">
        <v>52</v>
      </c>
      <c r="B41" s="36"/>
      <c r="C41" s="36"/>
      <c r="D41" s="36">
        <f>SUM(D35:D40)</f>
        <v>22394</v>
      </c>
      <c r="E41" s="36"/>
      <c r="F41" s="36"/>
      <c r="G41" s="36">
        <f>SUM(G35:G40)</f>
        <v>22484</v>
      </c>
      <c r="H41" s="36">
        <f>SUM(H35:H40)</f>
        <v>44878</v>
      </c>
      <c r="I41" s="37">
        <f>SUM(I35:I40)</f>
        <v>1266.4027777777778</v>
      </c>
    </row>
    <row r="42" spans="1:9" s="6" customFormat="1" ht="20.25" customHeight="1">
      <c r="A42" s="26" t="s">
        <v>33</v>
      </c>
      <c r="B42" s="27"/>
      <c r="C42" s="27"/>
      <c r="D42" s="27"/>
      <c r="E42" s="27"/>
      <c r="F42" s="27"/>
      <c r="G42" s="27"/>
      <c r="H42" s="27"/>
      <c r="I42" s="28"/>
    </row>
    <row r="43" spans="1:10" s="6" customFormat="1" ht="20.25" customHeight="1">
      <c r="A43" s="60" t="s">
        <v>21</v>
      </c>
      <c r="B43" s="34"/>
      <c r="C43" s="34"/>
      <c r="D43" s="34">
        <f>SUM('[1]905'!$J$12)</f>
        <v>5262</v>
      </c>
      <c r="E43" s="34"/>
      <c r="F43" s="34"/>
      <c r="G43" s="34">
        <f>SUM('[2]905'!$J$11)</f>
        <v>5194</v>
      </c>
      <c r="H43" s="34">
        <f aca="true" t="shared" si="6" ref="H43:H48">D43+G43</f>
        <v>10456</v>
      </c>
      <c r="I43" s="35">
        <f>H43/36</f>
        <v>290.44444444444446</v>
      </c>
      <c r="J43" s="8"/>
    </row>
    <row r="44" spans="1:9" s="6" customFormat="1" ht="20.25" customHeight="1">
      <c r="A44" s="60" t="s">
        <v>24</v>
      </c>
      <c r="B44" s="34"/>
      <c r="C44" s="34"/>
      <c r="D44" s="34">
        <f>SUM('[1]905'!$J$21)</f>
        <v>2411</v>
      </c>
      <c r="E44" s="34"/>
      <c r="F44" s="34"/>
      <c r="G44" s="34">
        <f>SUM('[2]905'!$J$19)</f>
        <v>2415</v>
      </c>
      <c r="H44" s="34">
        <f t="shared" si="6"/>
        <v>4826</v>
      </c>
      <c r="I44" s="35">
        <f>H44/36</f>
        <v>134.05555555555554</v>
      </c>
    </row>
    <row r="45" spans="1:9" s="6" customFormat="1" ht="20.25" customHeight="1">
      <c r="A45" s="60" t="s">
        <v>25</v>
      </c>
      <c r="B45" s="34"/>
      <c r="C45" s="34"/>
      <c r="D45" s="34">
        <f>SUM('[1]905'!$J$25)</f>
        <v>828</v>
      </c>
      <c r="E45" s="34"/>
      <c r="F45" s="34"/>
      <c r="G45" s="34">
        <f>SUM('[2]905'!$J$23)</f>
        <v>414</v>
      </c>
      <c r="H45" s="34">
        <f t="shared" si="6"/>
        <v>1242</v>
      </c>
      <c r="I45" s="35">
        <f>H45/36</f>
        <v>34.5</v>
      </c>
    </row>
    <row r="46" spans="1:9" s="6" customFormat="1" ht="20.25" customHeight="1">
      <c r="A46" s="60" t="s">
        <v>26</v>
      </c>
      <c r="B46" s="34"/>
      <c r="C46" s="34"/>
      <c r="D46" s="7">
        <f>SUM('[1]905'!$J$32)</f>
        <v>439</v>
      </c>
      <c r="E46" s="34"/>
      <c r="F46" s="34"/>
      <c r="G46" s="7">
        <f>SUM('[2]905'!$J$30)</f>
        <v>426</v>
      </c>
      <c r="H46" s="34">
        <f t="shared" si="6"/>
        <v>865</v>
      </c>
      <c r="I46" s="35">
        <f>H46/36</f>
        <v>24.02777777777778</v>
      </c>
    </row>
    <row r="47" spans="1:9" s="6" customFormat="1" ht="20.25" customHeight="1">
      <c r="A47" s="60" t="s">
        <v>27</v>
      </c>
      <c r="B47" s="34"/>
      <c r="C47" s="34"/>
      <c r="D47" s="7">
        <f>SUM('[1]905'!$J$36)</f>
        <v>78</v>
      </c>
      <c r="E47" s="34"/>
      <c r="F47" s="34"/>
      <c r="G47" s="7">
        <f>SUM('[2]905'!$J$34)</f>
        <v>78</v>
      </c>
      <c r="H47" s="34">
        <f t="shared" si="6"/>
        <v>156</v>
      </c>
      <c r="I47" s="35">
        <f>H47/36</f>
        <v>4.333333333333333</v>
      </c>
    </row>
    <row r="48" spans="1:9" s="6" customFormat="1" ht="20.25" customHeight="1">
      <c r="A48" s="60" t="s">
        <v>41</v>
      </c>
      <c r="B48" s="34"/>
      <c r="C48" s="34"/>
      <c r="D48" s="34">
        <f>SUM('[1]905'!$J$40)</f>
        <v>1740</v>
      </c>
      <c r="E48" s="34"/>
      <c r="F48" s="34"/>
      <c r="G48" s="34">
        <f>SUM('[2]905'!$J$38)</f>
        <v>1944</v>
      </c>
      <c r="H48" s="34">
        <f t="shared" si="6"/>
        <v>3684</v>
      </c>
      <c r="I48" s="35">
        <f>H48/24</f>
        <v>153.5</v>
      </c>
    </row>
    <row r="49" spans="1:11" s="6" customFormat="1" ht="20.25" customHeight="1">
      <c r="A49" s="44" t="s">
        <v>53</v>
      </c>
      <c r="B49" s="36"/>
      <c r="C49" s="36"/>
      <c r="D49" s="61">
        <f>SUM(D43:D48)</f>
        <v>10758</v>
      </c>
      <c r="E49" s="36"/>
      <c r="F49" s="36"/>
      <c r="G49" s="36">
        <f>SUM(G43:G48)</f>
        <v>10471</v>
      </c>
      <c r="H49" s="36">
        <f>SUM(H43:H48)</f>
        <v>21229</v>
      </c>
      <c r="I49" s="37">
        <f>SUM(I43:I48)</f>
        <v>640.8611111111111</v>
      </c>
      <c r="K49" s="8"/>
    </row>
    <row r="50" spans="1:9" s="6" customFormat="1" ht="20.25" customHeight="1">
      <c r="A50" s="26" t="s">
        <v>34</v>
      </c>
      <c r="B50" s="27"/>
      <c r="C50" s="27"/>
      <c r="D50" s="27"/>
      <c r="E50" s="27"/>
      <c r="F50" s="27"/>
      <c r="G50" s="27"/>
      <c r="H50" s="27"/>
      <c r="I50" s="28"/>
    </row>
    <row r="51" spans="1:9" s="6" customFormat="1" ht="20.25" customHeight="1">
      <c r="A51" s="60" t="s">
        <v>22</v>
      </c>
      <c r="B51" s="34"/>
      <c r="C51" s="34"/>
      <c r="D51" s="34">
        <f>SUM('[1]906'!$L$10)</f>
        <v>5923</v>
      </c>
      <c r="E51" s="34"/>
      <c r="F51" s="34"/>
      <c r="G51" s="34">
        <f>SUM('[2]906'!$L$10)</f>
        <v>6900</v>
      </c>
      <c r="H51" s="34">
        <f>D51+G51</f>
        <v>12823</v>
      </c>
      <c r="I51" s="35">
        <f>H51/36</f>
        <v>356.19444444444446</v>
      </c>
    </row>
    <row r="52" spans="1:9" s="6" customFormat="1" ht="20.25" customHeight="1">
      <c r="A52" s="60" t="s">
        <v>26</v>
      </c>
      <c r="B52" s="34"/>
      <c r="C52" s="34"/>
      <c r="D52" s="7">
        <f>SUM('[1]906'!$L$14)</f>
        <v>355</v>
      </c>
      <c r="E52" s="34"/>
      <c r="F52" s="34"/>
      <c r="G52" s="7">
        <f>SUM('[2]906'!$L$14)</f>
        <v>331</v>
      </c>
      <c r="H52" s="34">
        <f>D52+G52</f>
        <v>686</v>
      </c>
      <c r="I52" s="35">
        <f>H52/36</f>
        <v>19.055555555555557</v>
      </c>
    </row>
    <row r="53" spans="1:9" s="6" customFormat="1" ht="20.25" customHeight="1">
      <c r="A53" s="44" t="s">
        <v>54</v>
      </c>
      <c r="B53" s="36"/>
      <c r="C53" s="36"/>
      <c r="D53" s="36">
        <f>SUM(D51:D52)</f>
        <v>6278</v>
      </c>
      <c r="E53" s="36"/>
      <c r="F53" s="36"/>
      <c r="G53" s="36">
        <f>SUM(G51:G52)</f>
        <v>7231</v>
      </c>
      <c r="H53" s="36">
        <f>SUM(H51:H52)</f>
        <v>13509</v>
      </c>
      <c r="I53" s="37">
        <f>SUM(I51:I52)</f>
        <v>375.25</v>
      </c>
    </row>
    <row r="54" spans="1:9" s="6" customFormat="1" ht="20.25" customHeight="1">
      <c r="A54" s="26" t="s">
        <v>35</v>
      </c>
      <c r="B54" s="27"/>
      <c r="C54" s="27"/>
      <c r="D54" s="27"/>
      <c r="E54" s="27"/>
      <c r="F54" s="27"/>
      <c r="G54" s="27"/>
      <c r="H54" s="27"/>
      <c r="I54" s="28"/>
    </row>
    <row r="55" spans="1:9" s="6" customFormat="1" ht="20.25" customHeight="1">
      <c r="A55" s="60" t="s">
        <v>22</v>
      </c>
      <c r="B55" s="34"/>
      <c r="C55" s="34"/>
      <c r="D55" s="34">
        <f>SUM('[1]907'!$N$12)</f>
        <v>17074</v>
      </c>
      <c r="E55" s="34"/>
      <c r="F55" s="34"/>
      <c r="G55" s="34">
        <f>SUM('[2]907'!$N$13)</f>
        <v>20128</v>
      </c>
      <c r="H55" s="34">
        <f>D55+G55</f>
        <v>37202</v>
      </c>
      <c r="I55" s="35">
        <f>H55/36</f>
        <v>1033.388888888889</v>
      </c>
    </row>
    <row r="56" spans="1:9" s="6" customFormat="1" ht="20.25" customHeight="1">
      <c r="A56" s="60" t="s">
        <v>26</v>
      </c>
      <c r="B56" s="34"/>
      <c r="C56" s="34"/>
      <c r="D56" s="7">
        <f>SUM('[1]907'!$N$19)</f>
        <v>2946</v>
      </c>
      <c r="E56" s="34"/>
      <c r="F56" s="34"/>
      <c r="G56" s="7">
        <f>SUM('[2]907'!$N$20)</f>
        <v>2695</v>
      </c>
      <c r="H56" s="34">
        <f>D56+G56</f>
        <v>5641</v>
      </c>
      <c r="I56" s="35">
        <f>H56/36</f>
        <v>156.69444444444446</v>
      </c>
    </row>
    <row r="57" spans="1:9" s="6" customFormat="1" ht="20.25" customHeight="1">
      <c r="A57" s="60" t="s">
        <v>28</v>
      </c>
      <c r="B57" s="34"/>
      <c r="C57" s="34"/>
      <c r="D57" s="34">
        <f>SUM('[1]907'!$N$25)</f>
        <v>450</v>
      </c>
      <c r="E57" s="34"/>
      <c r="F57" s="34"/>
      <c r="G57" s="34">
        <f>SUM('[2]907'!$N$26)</f>
        <v>426</v>
      </c>
      <c r="H57" s="34">
        <f>D57+G57</f>
        <v>876</v>
      </c>
      <c r="I57" s="35">
        <f>H57/24</f>
        <v>36.5</v>
      </c>
    </row>
    <row r="58" spans="1:9" s="6" customFormat="1" ht="20.25" customHeight="1">
      <c r="A58" s="44" t="s">
        <v>55</v>
      </c>
      <c r="B58" s="36"/>
      <c r="C58" s="36"/>
      <c r="D58" s="36">
        <f>SUM(D55:D57)</f>
        <v>20470</v>
      </c>
      <c r="E58" s="36"/>
      <c r="F58" s="36"/>
      <c r="G58" s="36">
        <f>SUM(G55:G57)</f>
        <v>23249</v>
      </c>
      <c r="H58" s="36">
        <f>SUM(H55:H57)</f>
        <v>43719</v>
      </c>
      <c r="I58" s="37">
        <f>SUM(I55:I57)</f>
        <v>1226.5833333333335</v>
      </c>
    </row>
    <row r="59" spans="1:9" s="6" customFormat="1" ht="20.25" customHeight="1">
      <c r="A59" s="26" t="s">
        <v>36</v>
      </c>
      <c r="B59" s="27"/>
      <c r="C59" s="27"/>
      <c r="D59" s="27"/>
      <c r="E59" s="27"/>
      <c r="F59" s="27"/>
      <c r="G59" s="27"/>
      <c r="H59" s="27"/>
      <c r="I59" s="28"/>
    </row>
    <row r="60" spans="1:9" s="6" customFormat="1" ht="20.25" customHeight="1">
      <c r="A60" s="60" t="s">
        <v>22</v>
      </c>
      <c r="B60" s="34"/>
      <c r="C60" s="34"/>
      <c r="D60" s="34">
        <f>SUM('[1]908'!$P$10)</f>
        <v>10527</v>
      </c>
      <c r="E60" s="34"/>
      <c r="F60" s="34"/>
      <c r="G60" s="34">
        <f>SUM('[2]908'!$P$10)</f>
        <v>10119</v>
      </c>
      <c r="H60" s="34">
        <f>D60+G60</f>
        <v>20646</v>
      </c>
      <c r="I60" s="35">
        <f>H60/36</f>
        <v>573.5</v>
      </c>
    </row>
    <row r="61" spans="1:9" s="6" customFormat="1" ht="20.25" customHeight="1">
      <c r="A61" s="60" t="s">
        <v>28</v>
      </c>
      <c r="B61" s="34"/>
      <c r="C61" s="34"/>
      <c r="D61" s="34">
        <f>SUM('[1]908'!$P$14)</f>
        <v>255</v>
      </c>
      <c r="E61" s="34"/>
      <c r="F61" s="34"/>
      <c r="G61" s="34">
        <f>SUM('[2]908'!$P$14)</f>
        <v>162</v>
      </c>
      <c r="H61" s="34">
        <f>D61+G61</f>
        <v>417</v>
      </c>
      <c r="I61" s="35">
        <f>H61/24</f>
        <v>17.375</v>
      </c>
    </row>
    <row r="62" spans="1:9" s="6" customFormat="1" ht="20.25" customHeight="1">
      <c r="A62" s="44" t="s">
        <v>56</v>
      </c>
      <c r="B62" s="36"/>
      <c r="C62" s="36"/>
      <c r="D62" s="36">
        <f>SUM(D60:D61)</f>
        <v>10782</v>
      </c>
      <c r="E62" s="36"/>
      <c r="F62" s="36"/>
      <c r="G62" s="36">
        <f>SUM(G60:G61)</f>
        <v>10281</v>
      </c>
      <c r="H62" s="36">
        <f>SUM(H60:H61)</f>
        <v>21063</v>
      </c>
      <c r="I62" s="37">
        <f>SUM(I60:I61)</f>
        <v>590.875</v>
      </c>
    </row>
    <row r="63" spans="1:9" s="6" customFormat="1" ht="20.25" customHeight="1">
      <c r="A63" s="26" t="s">
        <v>37</v>
      </c>
      <c r="B63" s="27"/>
      <c r="C63" s="27"/>
      <c r="D63" s="27"/>
      <c r="E63" s="27"/>
      <c r="F63" s="27"/>
      <c r="G63" s="27"/>
      <c r="H63" s="27"/>
      <c r="I63" s="28"/>
    </row>
    <row r="64" spans="1:9" s="6" customFormat="1" ht="20.25" customHeight="1">
      <c r="A64" s="60" t="s">
        <v>21</v>
      </c>
      <c r="B64" s="34"/>
      <c r="C64" s="34"/>
      <c r="D64" s="34">
        <f>SUM('[1]909'!$R$7)</f>
        <v>834</v>
      </c>
      <c r="E64" s="34"/>
      <c r="F64" s="34"/>
      <c r="G64" s="34">
        <f>SUM('[2]909'!$R$7)</f>
        <v>728</v>
      </c>
      <c r="H64" s="34">
        <f>D64+G64</f>
        <v>1562</v>
      </c>
      <c r="I64" s="35">
        <f>H64/36</f>
        <v>43.388888888888886</v>
      </c>
    </row>
    <row r="65" spans="1:9" s="6" customFormat="1" ht="20.25" customHeight="1">
      <c r="A65" s="60" t="s">
        <v>22</v>
      </c>
      <c r="B65" s="62"/>
      <c r="C65" s="62"/>
      <c r="D65" s="62">
        <f>SUM('[1]909'!$R$12)</f>
        <v>5169</v>
      </c>
      <c r="E65" s="62"/>
      <c r="F65" s="62"/>
      <c r="G65" s="62">
        <f>SUM('[2]909'!$R$12)</f>
        <v>5877</v>
      </c>
      <c r="H65" s="34">
        <f>D65+G65</f>
        <v>11046</v>
      </c>
      <c r="I65" s="35">
        <f>H65/36</f>
        <v>306.8333333333333</v>
      </c>
    </row>
    <row r="66" spans="1:9" s="6" customFormat="1" ht="20.25" customHeight="1" thickBot="1">
      <c r="A66" s="76" t="s">
        <v>57</v>
      </c>
      <c r="B66" s="63"/>
      <c r="C66" s="63"/>
      <c r="D66" s="64">
        <f>SUM(D64:D65)</f>
        <v>6003</v>
      </c>
      <c r="E66" s="63"/>
      <c r="F66" s="63"/>
      <c r="G66" s="63">
        <f>SUM(G64:G65)</f>
        <v>6605</v>
      </c>
      <c r="H66" s="63">
        <f>SUM(H64:H65)</f>
        <v>12608</v>
      </c>
      <c r="I66" s="65">
        <f>SUM(I64:I65)</f>
        <v>350.2222222222222</v>
      </c>
    </row>
    <row r="67" spans="1:11" s="6" customFormat="1" ht="19.5" thickBot="1">
      <c r="A67" s="66" t="s">
        <v>12</v>
      </c>
      <c r="B67" s="67"/>
      <c r="C67" s="67"/>
      <c r="D67" s="68">
        <f>SUM(D16+D25+D33+D41+D49+D53+D58+D66+D62)</f>
        <v>214373</v>
      </c>
      <c r="E67" s="67"/>
      <c r="F67" s="67"/>
      <c r="G67" s="67">
        <f>G16+G25+G33+G41+G49+G53+G58+G62+G66</f>
        <v>198695</v>
      </c>
      <c r="H67" s="67">
        <f>H16+H25+H33+H41+H49+H53+H58+H66+H62</f>
        <v>413068</v>
      </c>
      <c r="I67" s="69">
        <f>I16+I25+I33+I41+I49+I53+I58+I62+I66</f>
        <v>11620.90277777778</v>
      </c>
      <c r="K67" s="9"/>
    </row>
    <row r="68" spans="1:9" ht="11.25" customHeight="1" thickBot="1">
      <c r="A68" s="70"/>
      <c r="B68" s="70"/>
      <c r="C68" s="70"/>
      <c r="D68" s="70"/>
      <c r="E68" s="70"/>
      <c r="F68" s="70"/>
      <c r="G68" s="70"/>
      <c r="H68" s="70"/>
      <c r="I68" s="70"/>
    </row>
    <row r="69" spans="1:9" ht="29.25" customHeight="1">
      <c r="A69" s="55" t="s">
        <v>50</v>
      </c>
      <c r="B69" s="56"/>
      <c r="C69" s="56"/>
      <c r="D69" s="57"/>
      <c r="E69" s="29" t="s">
        <v>42</v>
      </c>
      <c r="F69" s="30"/>
      <c r="G69" s="30"/>
      <c r="H69" s="30"/>
      <c r="I69" s="31"/>
    </row>
    <row r="70" spans="1:9" ht="21.75" customHeight="1">
      <c r="A70" s="1" t="str">
        <f>"เทคโนโลยีคหกรรมศาสตร์-ปริญญาโท ="</f>
        <v>เทคโนโลยีคหกรรมศาสตร์-ปริญญาโท =</v>
      </c>
      <c r="B70" s="10">
        <f>I57</f>
        <v>36.5</v>
      </c>
      <c r="C70" s="11" t="s">
        <v>13</v>
      </c>
      <c r="D70" s="12">
        <f>B70*2</f>
        <v>73</v>
      </c>
      <c r="E70" s="71"/>
      <c r="F70" s="47" t="s">
        <v>43</v>
      </c>
      <c r="G70" s="48"/>
      <c r="H70" s="49"/>
      <c r="I70" s="13">
        <f>I55+I56+D70</f>
        <v>1263.0833333333335</v>
      </c>
    </row>
    <row r="71" spans="1:9" ht="21.75" customHeight="1">
      <c r="A71" s="1" t="str">
        <f>"เทคโนโลยีสื่อสารมวลชน-ปริญญาโท ="</f>
        <v>เทคโนโลยีสื่อสารมวลชน-ปริญญาโท =</v>
      </c>
      <c r="B71" s="10">
        <f>I61</f>
        <v>17.375</v>
      </c>
      <c r="C71" s="11" t="s">
        <v>13</v>
      </c>
      <c r="D71" s="12">
        <f>B71*2</f>
        <v>34.75</v>
      </c>
      <c r="E71" s="71"/>
      <c r="F71" s="47" t="s">
        <v>44</v>
      </c>
      <c r="G71" s="48"/>
      <c r="H71" s="49"/>
      <c r="I71" s="13">
        <f>I60+D71</f>
        <v>608.25</v>
      </c>
    </row>
    <row r="72" spans="1:9" ht="21.75" customHeight="1">
      <c r="A72" s="1" t="str">
        <f>"บริหารธุรกิจ-ปริญญาโท, ปริญญาเอก ="</f>
        <v>บริหารธุรกิจ-ปริญญาโท, ปริญญาเอก =</v>
      </c>
      <c r="B72" s="10">
        <f>SUM(I31:I32)</f>
        <v>126.125</v>
      </c>
      <c r="C72" s="11" t="s">
        <v>14</v>
      </c>
      <c r="D72" s="12">
        <f>B72*1.8</f>
        <v>227.025</v>
      </c>
      <c r="E72" s="72"/>
      <c r="F72" s="50" t="s">
        <v>45</v>
      </c>
      <c r="G72" s="51"/>
      <c r="H72" s="52"/>
      <c r="I72" s="14">
        <f>SUM(I27:I30,D72)</f>
        <v>3236.9694444444444</v>
      </c>
    </row>
    <row r="73" spans="1:9" ht="21.75" customHeight="1">
      <c r="A73" s="1" t="str">
        <f>"ครุศาสตร์อุตสาหกรรม-ป.บัณฑิต ="</f>
        <v>ครุศาสตร์อุตสาหกรรม-ป.บัณฑิต =</v>
      </c>
      <c r="B73" s="10">
        <f>I48</f>
        <v>153.5</v>
      </c>
      <c r="C73" s="11" t="s">
        <v>15</v>
      </c>
      <c r="D73" s="15">
        <f>B73*1.5</f>
        <v>230.25</v>
      </c>
      <c r="E73" s="72"/>
      <c r="F73" s="47" t="s">
        <v>46</v>
      </c>
      <c r="G73" s="48"/>
      <c r="H73" s="49"/>
      <c r="I73" s="14">
        <f>SUM(I43:I47,D73)</f>
        <v>717.6111111111111</v>
      </c>
    </row>
    <row r="74" spans="1:9" ht="21.75" customHeight="1">
      <c r="A74" s="1" t="s">
        <v>17</v>
      </c>
      <c r="B74" s="10">
        <f>I15</f>
        <v>13.75</v>
      </c>
      <c r="C74" s="11" t="s">
        <v>13</v>
      </c>
      <c r="D74" s="16">
        <f>B74*2</f>
        <v>27.5</v>
      </c>
      <c r="E74" s="73"/>
      <c r="F74" s="47" t="s">
        <v>47</v>
      </c>
      <c r="G74" s="48"/>
      <c r="H74" s="49"/>
      <c r="I74" s="14">
        <f>SUM(I8:I14,D74)</f>
        <v>2828.6388888888887</v>
      </c>
    </row>
    <row r="75" spans="1:9" ht="21.75" customHeight="1">
      <c r="A75" s="1" t="str">
        <f>"วิศวกรรมศาสตร์-ปริญญาโท  ="</f>
        <v>วิศวกรรมศาสตร์-ปริญญาโท  =</v>
      </c>
      <c r="B75" s="10">
        <f>I40</f>
        <v>59.375</v>
      </c>
      <c r="C75" s="11" t="s">
        <v>16</v>
      </c>
      <c r="D75" s="16">
        <f>B75*2</f>
        <v>118.75</v>
      </c>
      <c r="E75" s="73"/>
      <c r="F75" s="47" t="s">
        <v>48</v>
      </c>
      <c r="G75" s="48"/>
      <c r="H75" s="49"/>
      <c r="I75" s="14">
        <f>SUM(I35:I39,D75)</f>
        <v>1325.7777777777778</v>
      </c>
    </row>
    <row r="76" spans="1:9" ht="29.25" customHeight="1" thickBot="1">
      <c r="A76" s="58" t="s">
        <v>49</v>
      </c>
      <c r="B76" s="59"/>
      <c r="C76" s="59"/>
      <c r="D76" s="59"/>
      <c r="E76" s="59"/>
      <c r="F76" s="53">
        <f>I25+I53+I66+I70+I71+I72+I73+I74+I75</f>
        <v>11925.552777777777</v>
      </c>
      <c r="G76" s="54"/>
      <c r="H76" s="74"/>
      <c r="I76" s="75"/>
    </row>
    <row r="78" ht="15.75">
      <c r="F78" s="17"/>
    </row>
  </sheetData>
  <sheetProtection/>
  <mergeCells count="31">
    <mergeCell ref="F73:H73"/>
    <mergeCell ref="F74:H74"/>
    <mergeCell ref="F75:H75"/>
    <mergeCell ref="A76:E76"/>
    <mergeCell ref="F76:G76"/>
    <mergeCell ref="A42:I42"/>
    <mergeCell ref="A50:I50"/>
    <mergeCell ref="A54:I54"/>
    <mergeCell ref="A59:I59"/>
    <mergeCell ref="A63:I63"/>
    <mergeCell ref="F70:H70"/>
    <mergeCell ref="F71:H71"/>
    <mergeCell ref="F72:H72"/>
    <mergeCell ref="A34:I34"/>
    <mergeCell ref="E69:I69"/>
    <mergeCell ref="A17:I17"/>
    <mergeCell ref="A26:I26"/>
    <mergeCell ref="A69:D69"/>
    <mergeCell ref="E5:F5"/>
    <mergeCell ref="I5:I6"/>
    <mergeCell ref="A7:I7"/>
    <mergeCell ref="A1:I1"/>
    <mergeCell ref="A2:I2"/>
    <mergeCell ref="A3:I3"/>
    <mergeCell ref="A4:A6"/>
    <mergeCell ref="B4:C4"/>
    <mergeCell ref="D4:D5"/>
    <mergeCell ref="E4:F4"/>
    <mergeCell ref="G4:G5"/>
    <mergeCell ref="H4:H5"/>
    <mergeCell ref="B5:C5"/>
  </mergeCells>
  <dataValidations count="6">
    <dataValidation errorStyle="warning" type="whole" allowBlank="1" showInputMessage="1" showErrorMessage="1" promptTitle="ไม่อนุญาต" prompt="คุณไม่มีสิทธิ์ในการแก้ไขข้อมูล อนุญาตให้นำไปใช้อย่างเดียว!" errorTitle="สิทธิ์ไม่เพียงพอ" error="คุณไม่มีสิทธิ์ในการแก้ไขข้อมูล อนุญาตให้นำข้อมูลไปใช้ได้อย่างเดียว !" sqref="E69 A69">
      <formula1>E69</formula1>
      <formula2>J76</formula2>
    </dataValidation>
    <dataValidation errorStyle="warning" type="whole" allowBlank="1" showInputMessage="1" showErrorMessage="1" promptTitle="ไม่อนุญาต" prompt="คุณไม่มีสิทธิ์ในการแก้ไขข้อมูล อนุญาตให้นำไปใช้อย่างเดียว!" errorTitle="สิทธิ์ไม่เพียงพอ" error="คุณไม่มีสิทธิ์ในการแก้ไขข้อมูล อนุญาตให้นำข้อมูลไปใช้ได้อย่างเดียว !" sqref="A76:E76 IV76">
      <formula1>A76</formula1>
      <formula2>'ปี 2557'!#REF!</formula2>
    </dataValidation>
    <dataValidation errorStyle="warning" type="whole" allowBlank="1" showInputMessage="1" showErrorMessage="1" promptTitle="ไม่อนุญาต" prompt="คุณไม่มีสิทธิ์ในการแก้ไขข้อมูล อนุญาตให้นำไปใช้อย่างเดียว!" errorTitle="ห้ามแก้ไข" error="คุณไม่มีสิทธิ์ในการแก้ไขข้อมูล อนุญาตให้นำข้อมูลไปใช้ได้อย่างเดียว !" sqref="A16 A17:I17">
      <formula1>IO65494</formula1>
      <formula2>A16</formula2>
    </dataValidation>
    <dataValidation errorStyle="warning" type="whole" allowBlank="1" showInputMessage="1" showErrorMessage="1" promptTitle="ไม่อนุญาต" prompt="คุณไม่มีสิทธิ์ในการแก้ไขข้อมูล อนุญาตให้นำไปใช้อย่างเดียว!" errorTitle="ห้ามแก้ไข" error="คุณไม่มีสิทธิ์ในการแก้ไขข้อมูล อนุญาตให้นำข้อมูลไปใช้ได้อย่างเดียว !" sqref="A1:I2 A4:I7">
      <formula1>IO65485</formula1>
      <formula2>A1</formula2>
    </dataValidation>
    <dataValidation errorStyle="warning" type="whole" allowBlank="1" showInputMessage="1" showErrorMessage="1" promptTitle="ไม่อนุญาต" prompt="คุณไม่มีสิทธิ์ในการแก้ไขข้อมูล อนุญาตให้นำไปใช้อย่างเดียว!" errorTitle="ห้ามแก้ไข" error="คุณไม่มีสิทธิ์ในการแก้ไขข้อมูล อนุญาตให้นำข้อมูลไปใช้ได้อย่างเดียว !" sqref="A50:I50">
      <formula1>'ปี 2557'!#REF!</formula1>
      <formula2>A50</formula2>
    </dataValidation>
    <dataValidation errorStyle="warning" type="whole" allowBlank="1" showInputMessage="1" showErrorMessage="1" promptTitle="ไม่อนุญาต" prompt="คุณไม่มีสิทธิ์ในการแก้ไขข้อมูล อนุญาตให้นำไปใช้อย่างเดียว!" errorTitle="ห้ามแก้ไข" error="คุณไม่มีสิทธิ์ในการแก้ไขข้อมูล อนุญาตให้นำข้อมูลไปใช้ได้อย่างเดียว !" sqref="A49">
      <formula1>'ปี 2557'!#REF!</formula1>
      <formula2>A49</formula2>
    </dataValidation>
  </dataValidations>
  <printOptions/>
  <pageMargins left="0.25" right="0.25" top="0.75" bottom="0.75" header="0.3" footer="0.3"/>
  <pageSetup fitToHeight="0" fitToWidth="1"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ONESTOP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PALM</dc:creator>
  <cp:keywords/>
  <dc:description/>
  <cp:lastModifiedBy>PALM</cp:lastModifiedBy>
  <dcterms:created xsi:type="dcterms:W3CDTF">2013-11-26T13:59:38Z</dcterms:created>
  <dcterms:modified xsi:type="dcterms:W3CDTF">2015-06-22T02:19:19Z</dcterms:modified>
  <cp:category/>
  <cp:version/>
  <cp:contentType/>
  <cp:contentStatus/>
</cp:coreProperties>
</file>