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95" windowHeight="7860" activeTab="0"/>
  </bookViews>
  <sheets>
    <sheet name="ปีการศึกษา" sheetId="1" r:id="rId1"/>
  </sheets>
  <definedNames>
    <definedName name="_xlnm.Print_Area" localSheetId="0">'ปีการศึกษา'!$A$1:$D$131</definedName>
    <definedName name="_xlnm.Print_Titles" localSheetId="0">'ปีการศึกษา'!$1:$4</definedName>
  </definedNames>
  <calcPr fullCalcOnLoad="1"/>
</workbook>
</file>

<file path=xl/comments1.xml><?xml version="1.0" encoding="utf-8"?>
<comments xmlns="http://schemas.openxmlformats.org/spreadsheetml/2006/main">
  <authors>
    <author>pongsakron</author>
  </authors>
  <commentList>
    <comment ref="A126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บริหารธุรกิจ ป.โท X 1.8</t>
        </r>
      </text>
    </comment>
    <comment ref="A128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ป.บัณฑิต X 1.5
ป.โท X 1.5</t>
        </r>
      </text>
    </comment>
    <comment ref="A129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คหกรรม ป.โท X 2</t>
        </r>
      </text>
    </comment>
    <comment ref="C126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บริหารธุรกิจ ป.โท X 1.8</t>
        </r>
      </text>
    </comment>
    <comment ref="C128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ป.บัณฑิต X 1.5
ป.โท X 1.5</t>
        </r>
      </text>
    </comment>
    <comment ref="C129" authorId="0">
      <text>
        <r>
          <rPr>
            <b/>
            <sz val="8"/>
            <rFont val="Tahoma"/>
            <family val="2"/>
          </rPr>
          <t>pongsakron:</t>
        </r>
        <r>
          <rPr>
            <sz val="8"/>
            <rFont val="Tahoma"/>
            <family val="2"/>
          </rPr>
          <t xml:space="preserve">
คหกรรม ป.โท X 2</t>
        </r>
      </text>
    </comment>
  </commentList>
</comments>
</file>

<file path=xl/sharedStrings.xml><?xml version="1.0" encoding="utf-8"?>
<sst xmlns="http://schemas.openxmlformats.org/spreadsheetml/2006/main" count="137" uniqueCount="117">
  <si>
    <t>* FTES</t>
  </si>
  <si>
    <t>รวมทั้ง 9 คณะ</t>
  </si>
  <si>
    <t>FTES</t>
  </si>
  <si>
    <t>1. คณะศิลปศาสตร์</t>
  </si>
  <si>
    <t>รวมคณะศิลปศาสตร์</t>
  </si>
  <si>
    <t>2. คณะวิทยาศาสตร์และเทคโนโลยี</t>
  </si>
  <si>
    <t>รวมคณะวิทยาศาสตร์และเทคโนโลยี</t>
  </si>
  <si>
    <t>รวมคณะบริหารธุรกิจ</t>
  </si>
  <si>
    <t>รวมคณะวิศวกรรมศาสตร์</t>
  </si>
  <si>
    <t>5. คณะครุศาสตร์อุตสาหกรรม</t>
  </si>
  <si>
    <t>รวมคณะครุศาสตร์อุตสาหกรรม</t>
  </si>
  <si>
    <t>6. คณะอุตสาหกรรมสิ่งทอและออกแบบแฟชั่น</t>
  </si>
  <si>
    <t>รวมคณะอุตสาหกรรมสิ่งทอและออกแบบแฟชั่น</t>
  </si>
  <si>
    <t>7. คณะเทคโนโลยีคหกรรมศาสตร์</t>
  </si>
  <si>
    <t>รวมคณะเทคโนโลยีคหกรรมศาสตร์</t>
  </si>
  <si>
    <t>8. คณะเทคโนโลยีสื่อสารมวลชน</t>
  </si>
  <si>
    <t>รวมคณะเทคโนโลยีสื่อสารมวลชน</t>
  </si>
  <si>
    <t>9. คณะสถาปัตยกรรมศาสตร์และการออกแบบ</t>
  </si>
  <si>
    <t>รวมคณะสถาปัตยกรรมศาสตร์และการออกแบบ</t>
  </si>
  <si>
    <t>คณะ/ระดับการศึกษา</t>
  </si>
  <si>
    <t>ปรับค่า FTES ระดับป.บัณฑิต ป.โท ป.เอก</t>
  </si>
  <si>
    <t>บริหารธุรกิจ</t>
  </si>
  <si>
    <t>วิศวกรรมศาสตร์</t>
  </si>
  <si>
    <t>ครุศาสตร์อุตสาหกรรม</t>
  </si>
  <si>
    <t>เทคโนโลยีคหกรรมศาสตร์</t>
  </si>
  <si>
    <t>รวมค่า FTES ทั้งมหาวิทยาลัย =</t>
  </si>
  <si>
    <t>สรุปยอดจำนวนนักศึกษาเต็มเวลาประมาณการ (FTES)</t>
  </si>
  <si>
    <t>ค่า FTES รวมของคณะหลังปรับค่า(ไม่รวม ปวช.)</t>
  </si>
  <si>
    <t>4. คณะวิศวกรรมศาสตร์</t>
  </si>
  <si>
    <t>3. คณะบริหารธุรกิจ</t>
  </si>
  <si>
    <t>ศึกษาทั่วไป คณะวิทยาศาสตร์และเทคโนโลยี</t>
  </si>
  <si>
    <t>ศึกษาทั่วไป คณะบริหารธุรกิจ</t>
  </si>
  <si>
    <t>ศึกษาทั่วไป คณะวิศวกรรมศาสตร์</t>
  </si>
  <si>
    <t>ศึกษาทั่วไป คณะครุศาสตร์อุตสาหกรรม</t>
  </si>
  <si>
    <t>ศึกษาทั่วไป คณะอุตสาหกรรมสิ่งทอและออกแบบแฟชั่น</t>
  </si>
  <si>
    <t>ศึกษาทั่วไป คณะเทคโนโลยีคหกรรมศาสตร์</t>
  </si>
  <si>
    <t>ศึกษาทั่วไป คณะเทคโนโลยีสื่อสารมวลชน</t>
  </si>
  <si>
    <t>ศึกษาทั่วไป คณะสถาปัตยกรรมศาสตร์และการออกแบบ</t>
  </si>
  <si>
    <t>สาขาวิชาการท่องเที่ยว</t>
  </si>
  <si>
    <t>สาขาวิชาการโรงแรม</t>
  </si>
  <si>
    <t>สาขาวิชาภาษาอังกฤษเพื่อการสื่อสารสากล</t>
  </si>
  <si>
    <t>สาขาวิชาภาษาไทยประยุกต์</t>
  </si>
  <si>
    <t>สาขาวิชาวิทยาการคอมพิวเตอร์</t>
  </si>
  <si>
    <t>สาขาวิชาวิทยาการสิ่งแวดล้อมและทรัพยากรธรรมชาติ</t>
  </si>
  <si>
    <t>สาขาวิชาวัสดุศาสตร์อุตสาหกรรม</t>
  </si>
  <si>
    <t>ศึกษาทั่วไป คณะศิลปศาสตร์</t>
  </si>
  <si>
    <t>สาขาวิชาการเงิน</t>
  </si>
  <si>
    <t>สาขาวิชาการจัดการ</t>
  </si>
  <si>
    <t>สาขาวิชาการตลาด</t>
  </si>
  <si>
    <t>สาขาวิชาระบบสารสนเทศ</t>
  </si>
  <si>
    <t>บริหารธุรกิจมหาบัณฑิต (MBA)</t>
  </si>
  <si>
    <t>บริหารธุรกิจดุษฎีบัณฑิต (DBA)</t>
  </si>
  <si>
    <t>สาขาวิชาธุรกิจระหว่างประเทศ</t>
  </si>
  <si>
    <t>สาขาวิชาภาษาอังกฤษธุรกิจ</t>
  </si>
  <si>
    <t>สาขาวิชาวิศวกรรมเครื่องกล</t>
  </si>
  <si>
    <t>สาขาวิชาวิศวกรรมไฟฟ้า</t>
  </si>
  <si>
    <t>สาขาวิชาวิศวกรรมโยธา</t>
  </si>
  <si>
    <t>สาขาวิชาวิศวกรรมอิเล็กทรอนิกส์และโทรคมนาคม</t>
  </si>
  <si>
    <t>สาขาวิชาวิศวกรรมอุตสาหการ</t>
  </si>
  <si>
    <t>สาขาวิชาเทคโนโลยีวิศวกรรมนวัตกรรมเพื่อความยั่งยืน</t>
  </si>
  <si>
    <t>สาขาวิชาวิศวกรรมการบำรุงรักษา</t>
  </si>
  <si>
    <t>สาขาวิชาวิศวกรรมการผลิตเครื่องมือและแม่พิมพ์</t>
  </si>
  <si>
    <t>สาขาวิชาวิศวกรรมคอมพิวเตอร์</t>
  </si>
  <si>
    <t>สาขาวิชาวิศวกรรมการจัดการอุตสาหกรรมเพื่อความยั่งยืน</t>
  </si>
  <si>
    <t>สาขาวิชาวิชาชีพครู</t>
  </si>
  <si>
    <t>สาขาวิชาเทคโนโลยีเสื้อผ้า</t>
  </si>
  <si>
    <t>สาขาวิชาออกแบบแฟชั่นและสิ่งทอ</t>
  </si>
  <si>
    <t>สาขาวิชาการบริหารธุรกิจคหกรรมศาสตร์</t>
  </si>
  <si>
    <t>สาขาวิชาออกแบบแฟชั่นผ้าและเครื่องแต่งกาย</t>
  </si>
  <si>
    <t>สาขาวิชาอาหารและโภชนาการ</t>
  </si>
  <si>
    <t>สาขาวิชาอุตสาหกรรมการบริการอาหาร</t>
  </si>
  <si>
    <t>สาขาวิชาคหกรรมศาสตร์</t>
  </si>
  <si>
    <t>สาขาวิชาเทคโนโลยีการจัดการสินค้าแฟชั่น</t>
  </si>
  <si>
    <t>สาขาวิชาวิทยาศาสตร์และเทคโนโลยีการอาหาร</t>
  </si>
  <si>
    <t>สาขาวิชาเทคโนโลยีการโฆษณาและประชาสัมพันธ์</t>
  </si>
  <si>
    <t>สาขาวิชาเทคโนโลยีการโทรทัศน์และวิทยุกระจายเสียง</t>
  </si>
  <si>
    <t>สาขาวิชาเทคโนโลยีมัลติมีเดีย</t>
  </si>
  <si>
    <t>สาขาวิชาเทคโนโลยีสื่อสารมวลชน</t>
  </si>
  <si>
    <t>สาขาวิชาสถาปัตยกรรม</t>
  </si>
  <si>
    <t>สาขาวิชาการออกแบบผลิตภัณฑ์อุตสาหกรรม</t>
  </si>
  <si>
    <t>สาขาวิชาการออกแบบบรรจุภัณฑ์</t>
  </si>
  <si>
    <t>ศิลปศาสตรบัณฑิต</t>
  </si>
  <si>
    <t>ศึกษาทั่วไป</t>
  </si>
  <si>
    <t>วิทยาศาสตรบัณฑิต</t>
  </si>
  <si>
    <t>บริหารธุรกิจบัณฑิต</t>
  </si>
  <si>
    <t>บัญชีบัณฑิต</t>
  </si>
  <si>
    <t>บริหารธุรกิจมหาบัณฑิต</t>
  </si>
  <si>
    <t>บริหารธุรกิจดุษฎีบัณฑิต</t>
  </si>
  <si>
    <t>อุตสาหกรรมศาสตรบัณฑิต</t>
  </si>
  <si>
    <t>วิศวกรรมศาสตรบัณฑิต</t>
  </si>
  <si>
    <t>วิศวกรรมศาสตรมหาบัณฑิต</t>
  </si>
  <si>
    <t>ประกาศนียบัตรบัณฑิต</t>
  </si>
  <si>
    <t>ครุศาสตรอุตสาหกรรมบัณฑิต</t>
  </si>
  <si>
    <t>สาขาวิชาวิศวกรรมการผลิตเครื่องประดับ</t>
  </si>
  <si>
    <t>เทคโนโลยีบัณฑิต</t>
  </si>
  <si>
    <t>สาขาวิชานวัตกรรมและเทคโนโลยีสิ่งทอ</t>
  </si>
  <si>
    <t>สถาปัตยกรรมศาสตรบัณฑิต</t>
  </si>
  <si>
    <t>สาขาวิชาวิศวกรรมเมคคาทรอนิกส์และระบบการผลิตอัตโนมัติ</t>
  </si>
  <si>
    <t>ประจำปีการศึกษา 2561  จำแนกตามหลักสูตร</t>
  </si>
  <si>
    <t>ภาคเรียนที่ 1/2561</t>
  </si>
  <si>
    <t>ภาคเรียนที่ 2/2561</t>
  </si>
  <si>
    <t>ประจำปี 2561</t>
  </si>
  <si>
    <t>วิศวกรรมศาสตรดุษฎีบัณฑิต</t>
  </si>
  <si>
    <t>วิชาเฉพาะพื้นฐาน</t>
  </si>
  <si>
    <t>วิชาเฉพาะพื้นฐาน คณะวิศวกรรมศาสตร์</t>
  </si>
  <si>
    <t>วิชาเฉพาะพื้นฐาน คณะครุศาสตร์อุตสาหกรรม</t>
  </si>
  <si>
    <t>สาขาวิชาวิศวกรรมไฟฟ้า (ต่อเนื่อง)</t>
  </si>
  <si>
    <t>สาขาวิชาวิศวกรรมเครื่องกล (ต่อเนื่อง)</t>
  </si>
  <si>
    <t>สาขาวิชาวิศวกรรมอุตสาหการ (ต่อเนื่อง)</t>
  </si>
  <si>
    <t>หลักสูตรคหกรรมศาสตรบัณฑิต</t>
  </si>
  <si>
    <t>สาขาวิชาอาหารและโภชนาการ (ต่อเนื่อง)</t>
  </si>
  <si>
    <t>สาขาวิชาการบริหารธุรกิจคหกรรมศาสตร์ (ต่อเนื่อง)</t>
  </si>
  <si>
    <t>หลักสูตรเทคโนโลยีบัณฑิต</t>
  </si>
  <si>
    <t>หลักสูตรวิทยาศาสตรบัณฑิต</t>
  </si>
  <si>
    <t>หลักสูตรคหกรรมศาสตรมหาบัณฑิต</t>
  </si>
  <si>
    <t>วิชาเฉพาะพื้นฐาน คณะเทคโนโลยีคหกรรมศาสตร์</t>
  </si>
  <si>
    <t>ข้อมูล ณ วันที่ 26 ก.พ. 2562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</si>
</sst>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0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1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sz val="14"/>
      <name val="TH SarabunPSK"/>
      <family val="2"/>
    </font>
    <font>
      <b/>
      <sz val="20"/>
      <color indexed="8"/>
      <name val="TH SarabunPSK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sz val="11"/>
      <color theme="1"/>
      <name val="Calibri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2" fillId="0" borderId="6" applyNumberFormat="0" applyFill="0" applyAlignment="0" applyProtection="0"/>
    <xf numFmtId="0" fontId="7" fillId="4" borderId="0" applyNumberFormat="0" applyBorder="0" applyAlignment="0" applyProtection="0"/>
    <xf numFmtId="0" fontId="11" fillId="7" borderId="1" applyNumberFormat="0" applyAlignment="0" applyProtection="0"/>
    <xf numFmtId="0" fontId="13" fillId="22" borderId="0" applyNumberFormat="0" applyBorder="0" applyAlignment="0" applyProtection="0"/>
    <xf numFmtId="0" fontId="16" fillId="0" borderId="9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5" fillId="23" borderId="7" applyNumberFormat="0" applyFon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4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4" fontId="37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>
      <alignment horizontal="right" vertical="center"/>
    </xf>
    <xf numFmtId="4" fontId="37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horizontal="right"/>
      <protection/>
    </xf>
    <xf numFmtId="0" fontId="26" fillId="24" borderId="11" xfId="0" applyFont="1" applyFill="1" applyBorder="1" applyAlignment="1">
      <alignment horizontal="center" vertical="center"/>
    </xf>
    <xf numFmtId="4" fontId="26" fillId="24" borderId="11" xfId="0" applyNumberFormat="1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4" fontId="26" fillId="24" borderId="12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4" fontId="38" fillId="25" borderId="10" xfId="0" applyNumberFormat="1" applyFont="1" applyFill="1" applyBorder="1" applyAlignment="1">
      <alignment horizontal="right" vertical="center"/>
    </xf>
    <xf numFmtId="0" fontId="21" fillId="25" borderId="10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4" fontId="27" fillId="26" borderId="10" xfId="0" applyNumberFormat="1" applyFont="1" applyFill="1" applyBorder="1" applyAlignment="1">
      <alignment/>
    </xf>
    <xf numFmtId="4" fontId="25" fillId="0" borderId="10" xfId="0" applyNumberFormat="1" applyFont="1" applyFill="1" applyBorder="1" applyAlignment="1">
      <alignment horizontal="right"/>
    </xf>
    <xf numFmtId="4" fontId="38" fillId="25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 horizontal="right"/>
    </xf>
    <xf numFmtId="0" fontId="39" fillId="0" borderId="10" xfId="0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27" fillId="24" borderId="13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" fontId="30" fillId="27" borderId="10" xfId="0" applyNumberFormat="1" applyFont="1" applyFill="1" applyBorder="1" applyAlignment="1">
      <alignment horizontal="center"/>
    </xf>
    <xf numFmtId="0" fontId="30" fillId="27" borderId="10" xfId="0" applyFont="1" applyFill="1" applyBorder="1" applyAlignment="1">
      <alignment horizontal="right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2" xfId="58"/>
    <cellStyle name="60% - ส่วนที่ถูกเน้น3" xfId="59"/>
    <cellStyle name="60% - ส่วนที่ถูกเน้น4" xfId="60"/>
    <cellStyle name="60% - ส่วนที่ถูกเน้น5" xfId="61"/>
    <cellStyle name="60% - ส่วนที่ถูกเน้น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mma" xfId="72"/>
    <cellStyle name="Comma [0]" xfId="73"/>
    <cellStyle name="Comma 2" xfId="74"/>
    <cellStyle name="Currency" xfId="75"/>
    <cellStyle name="Currency [0]" xfId="76"/>
    <cellStyle name="Explanatory Text" xfId="77"/>
    <cellStyle name="Followed Hyperlink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Input" xfId="85"/>
    <cellStyle name="Linked Cell" xfId="86"/>
    <cellStyle name="Neutral" xfId="87"/>
    <cellStyle name="Normal 2" xfId="88"/>
    <cellStyle name="Normal 2 2" xfId="89"/>
    <cellStyle name="Normal 3" xfId="90"/>
    <cellStyle name="Note" xfId="91"/>
    <cellStyle name="Output" xfId="92"/>
    <cellStyle name="Percent" xfId="93"/>
    <cellStyle name="Title" xfId="94"/>
    <cellStyle name="Total" xfId="95"/>
    <cellStyle name="Warning Text" xfId="96"/>
    <cellStyle name="การคำนวณ" xfId="97"/>
    <cellStyle name="ข้อความเตือน" xfId="98"/>
    <cellStyle name="ข้อความอธิบาย" xfId="99"/>
    <cellStyle name="ชื่อเรื่อง" xfId="100"/>
    <cellStyle name="เซลล์ตรวจสอบ" xfId="101"/>
    <cellStyle name="เซลล์ที่มีการเชื่อมโยง" xfId="102"/>
    <cellStyle name="ดี" xfId="103"/>
    <cellStyle name="ป้อนค่า" xfId="104"/>
    <cellStyle name="ปานกลาง" xfId="105"/>
    <cellStyle name="ผลรวม" xfId="106"/>
    <cellStyle name="แย่" xfId="107"/>
    <cellStyle name="ส่วนที่ถูกเน้น1" xfId="108"/>
    <cellStyle name="ส่วนที่ถูกเน้น2" xfId="109"/>
    <cellStyle name="ส่วนที่ถูกเน้น3" xfId="110"/>
    <cellStyle name="ส่วนที่ถูกเน้น4" xfId="111"/>
    <cellStyle name="ส่วนที่ถูกเน้น5" xfId="112"/>
    <cellStyle name="ส่วนที่ถูกเน้น6" xfId="113"/>
    <cellStyle name="แสดงผล" xfId="114"/>
    <cellStyle name="หมายเหตุ" xfId="115"/>
    <cellStyle name="หัวเรื่อง 1" xfId="116"/>
    <cellStyle name="หัวเรื่อง 2" xfId="117"/>
    <cellStyle name="หัวเรื่อง 3" xfId="118"/>
    <cellStyle name="หัวเรื่อง 4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zoomScalePageLayoutView="0" workbookViewId="0" topLeftCell="A124">
      <selection activeCell="A132" sqref="A132"/>
    </sheetView>
  </sheetViews>
  <sheetFormatPr defaultColWidth="9.00390625" defaultRowHeight="14.25"/>
  <cols>
    <col min="1" max="1" width="38.50390625" style="1" customWidth="1"/>
    <col min="2" max="3" width="15.875" style="1" customWidth="1"/>
    <col min="4" max="4" width="15.875" style="2" customWidth="1"/>
    <col min="5" max="16384" width="9.00390625" style="1" customWidth="1"/>
  </cols>
  <sheetData>
    <row r="1" spans="1:4" ht="30.75">
      <c r="A1" s="33" t="s">
        <v>26</v>
      </c>
      <c r="B1" s="33"/>
      <c r="C1" s="33"/>
      <c r="D1" s="33"/>
    </row>
    <row r="2" spans="1:4" ht="27.75">
      <c r="A2" s="36" t="s">
        <v>98</v>
      </c>
      <c r="B2" s="36"/>
      <c r="C2" s="36"/>
      <c r="D2" s="36"/>
    </row>
    <row r="3" spans="1:4" s="4" customFormat="1" ht="24">
      <c r="A3" s="34" t="s">
        <v>19</v>
      </c>
      <c r="B3" s="13" t="s">
        <v>2</v>
      </c>
      <c r="C3" s="13" t="s">
        <v>2</v>
      </c>
      <c r="D3" s="14" t="s">
        <v>0</v>
      </c>
    </row>
    <row r="4" spans="1:4" s="4" customFormat="1" ht="24">
      <c r="A4" s="34"/>
      <c r="B4" s="15" t="s">
        <v>99</v>
      </c>
      <c r="C4" s="15" t="s">
        <v>100</v>
      </c>
      <c r="D4" s="16" t="s">
        <v>101</v>
      </c>
    </row>
    <row r="5" spans="1:4" s="3" customFormat="1" ht="21.75">
      <c r="A5" s="32" t="s">
        <v>3</v>
      </c>
      <c r="B5" s="32"/>
      <c r="C5" s="32"/>
      <c r="D5" s="32"/>
    </row>
    <row r="6" spans="1:4" s="3" customFormat="1" ht="21.75">
      <c r="A6" s="26" t="s">
        <v>81</v>
      </c>
      <c r="B6" s="24"/>
      <c r="C6" s="24"/>
      <c r="D6" s="24"/>
    </row>
    <row r="7" spans="1:6" s="3" customFormat="1" ht="21.75">
      <c r="A7" s="25" t="s">
        <v>38</v>
      </c>
      <c r="B7" s="27">
        <v>214.94</v>
      </c>
      <c r="C7" s="27">
        <v>204</v>
      </c>
      <c r="D7" s="27">
        <f>ROUNDUP((SUM(B7:C7)/2),2)</f>
        <v>209.47</v>
      </c>
      <c r="F7" s="28"/>
    </row>
    <row r="8" spans="1:6" s="3" customFormat="1" ht="21.75">
      <c r="A8" s="25" t="s">
        <v>39</v>
      </c>
      <c r="B8" s="27">
        <v>272.78</v>
      </c>
      <c r="C8" s="27">
        <v>268.34000000000003</v>
      </c>
      <c r="D8" s="27">
        <f>ROUNDUP((SUM(B8:C8)/2),2)</f>
        <v>270.56</v>
      </c>
      <c r="F8" s="28"/>
    </row>
    <row r="9" spans="1:6" s="3" customFormat="1" ht="21.75">
      <c r="A9" s="25" t="s">
        <v>40</v>
      </c>
      <c r="B9" s="27">
        <v>198.61</v>
      </c>
      <c r="C9" s="27">
        <v>164.5</v>
      </c>
      <c r="D9" s="27">
        <f>ROUNDUP((SUM(B9:C9)/2),2)</f>
        <v>181.56</v>
      </c>
      <c r="F9" s="28"/>
    </row>
    <row r="10" spans="1:6" s="3" customFormat="1" ht="21.75">
      <c r="A10" s="25" t="s">
        <v>41</v>
      </c>
      <c r="B10" s="27">
        <v>28</v>
      </c>
      <c r="C10" s="27">
        <v>24.39</v>
      </c>
      <c r="D10" s="27">
        <f>ROUNDUP((SUM(B10:C10)/2),2)</f>
        <v>26.200000000000003</v>
      </c>
      <c r="F10" s="28"/>
    </row>
    <row r="11" spans="1:6" s="3" customFormat="1" ht="21.75">
      <c r="A11" s="26" t="s">
        <v>82</v>
      </c>
      <c r="B11" s="27"/>
      <c r="C11" s="27"/>
      <c r="D11" s="27"/>
      <c r="F11" s="28"/>
    </row>
    <row r="12" spans="1:6" s="3" customFormat="1" ht="21.75">
      <c r="A12" s="7" t="s">
        <v>45</v>
      </c>
      <c r="B12" s="27">
        <v>228.94</v>
      </c>
      <c r="C12" s="27">
        <v>156.5</v>
      </c>
      <c r="D12" s="27">
        <f aca="true" t="shared" si="0" ref="D12:D20">ROUNDUP((SUM(B12:C12)/2),2)</f>
        <v>192.72</v>
      </c>
      <c r="F12" s="28"/>
    </row>
    <row r="13" spans="1:6" s="3" customFormat="1" ht="21.75">
      <c r="A13" s="25" t="s">
        <v>30</v>
      </c>
      <c r="B13" s="27">
        <v>86.33</v>
      </c>
      <c r="C13" s="27">
        <v>104.89</v>
      </c>
      <c r="D13" s="27">
        <f t="shared" si="0"/>
        <v>95.61</v>
      </c>
      <c r="F13" s="28"/>
    </row>
    <row r="14" spans="1:6" s="3" customFormat="1" ht="21.75">
      <c r="A14" s="25" t="s">
        <v>31</v>
      </c>
      <c r="B14" s="27">
        <v>861.3199999999999</v>
      </c>
      <c r="C14" s="27">
        <v>532.51</v>
      </c>
      <c r="D14" s="27">
        <f t="shared" si="0"/>
        <v>696.92</v>
      </c>
      <c r="F14" s="28"/>
    </row>
    <row r="15" spans="1:6" s="3" customFormat="1" ht="21.75">
      <c r="A15" s="25" t="s">
        <v>32</v>
      </c>
      <c r="B15" s="27">
        <v>300.49999999999994</v>
      </c>
      <c r="C15" s="27">
        <v>333.43</v>
      </c>
      <c r="D15" s="27">
        <f t="shared" si="0"/>
        <v>316.96999999999997</v>
      </c>
      <c r="F15" s="28"/>
    </row>
    <row r="16" spans="1:6" s="3" customFormat="1" ht="21.75">
      <c r="A16" s="25" t="s">
        <v>33</v>
      </c>
      <c r="B16" s="27">
        <v>88.23</v>
      </c>
      <c r="C16" s="27">
        <v>51.94</v>
      </c>
      <c r="D16" s="27">
        <f t="shared" si="0"/>
        <v>70.09</v>
      </c>
      <c r="F16" s="28"/>
    </row>
    <row r="17" spans="1:6" s="3" customFormat="1" ht="21.75">
      <c r="A17" s="25" t="s">
        <v>34</v>
      </c>
      <c r="B17" s="27">
        <v>99.32</v>
      </c>
      <c r="C17" s="27">
        <v>45.5</v>
      </c>
      <c r="D17" s="27">
        <f t="shared" si="0"/>
        <v>72.41</v>
      </c>
      <c r="F17" s="28"/>
    </row>
    <row r="18" spans="1:6" s="3" customFormat="1" ht="21.75">
      <c r="A18" s="25" t="s">
        <v>35</v>
      </c>
      <c r="B18" s="27">
        <v>313.39000000000004</v>
      </c>
      <c r="C18" s="27">
        <v>243.27</v>
      </c>
      <c r="D18" s="27">
        <f t="shared" si="0"/>
        <v>278.33</v>
      </c>
      <c r="F18" s="28"/>
    </row>
    <row r="19" spans="1:6" s="3" customFormat="1" ht="21.75">
      <c r="A19" s="25" t="s">
        <v>36</v>
      </c>
      <c r="B19" s="27">
        <v>195.45</v>
      </c>
      <c r="C19" s="27">
        <v>164.27999999999997</v>
      </c>
      <c r="D19" s="27">
        <f t="shared" si="0"/>
        <v>179.87</v>
      </c>
      <c r="F19" s="28"/>
    </row>
    <row r="20" spans="1:6" s="3" customFormat="1" ht="21.75">
      <c r="A20" s="25" t="s">
        <v>37</v>
      </c>
      <c r="B20" s="27">
        <v>74.84</v>
      </c>
      <c r="C20" s="27">
        <v>59.78</v>
      </c>
      <c r="D20" s="27">
        <f t="shared" si="0"/>
        <v>67.31</v>
      </c>
      <c r="F20" s="28"/>
    </row>
    <row r="21" spans="1:6" s="5" customFormat="1" ht="21.75">
      <c r="A21" s="17" t="s">
        <v>4</v>
      </c>
      <c r="B21" s="18">
        <f>SUM(B7:B20)</f>
        <v>2962.6499999999996</v>
      </c>
      <c r="C21" s="18">
        <f>SUM(C7:C20)</f>
        <v>2353.3300000000004</v>
      </c>
      <c r="D21" s="18">
        <f>SUM(D7:D20)</f>
        <v>2658.0199999999995</v>
      </c>
      <c r="F21" s="28"/>
    </row>
    <row r="22" spans="1:6" s="5" customFormat="1" ht="21.75">
      <c r="A22" s="32" t="s">
        <v>5</v>
      </c>
      <c r="B22" s="32"/>
      <c r="C22" s="32"/>
      <c r="D22" s="32"/>
      <c r="F22" s="28"/>
    </row>
    <row r="23" spans="1:6" s="3" customFormat="1" ht="21.75">
      <c r="A23" s="26" t="s">
        <v>83</v>
      </c>
      <c r="B23" s="31"/>
      <c r="C23" s="24"/>
      <c r="D23" s="24"/>
      <c r="F23" s="28"/>
    </row>
    <row r="24" spans="1:6" s="3" customFormat="1" ht="21.75">
      <c r="A24" s="7" t="s">
        <v>42</v>
      </c>
      <c r="B24" s="8">
        <v>238.11</v>
      </c>
      <c r="C24" s="8">
        <v>217.11</v>
      </c>
      <c r="D24" s="27">
        <f>ROUNDUP((SUM(B24:C24)/2),2)</f>
        <v>227.61</v>
      </c>
      <c r="F24" s="28"/>
    </row>
    <row r="25" spans="1:6" s="3" customFormat="1" ht="21.75">
      <c r="A25" s="7" t="s">
        <v>43</v>
      </c>
      <c r="B25" s="8">
        <v>64.44</v>
      </c>
      <c r="C25" s="8">
        <v>72.28</v>
      </c>
      <c r="D25" s="27">
        <f>ROUNDUP((SUM(B25:C25)/2),2)</f>
        <v>68.36</v>
      </c>
      <c r="F25" s="28"/>
    </row>
    <row r="26" spans="1:6" s="3" customFormat="1" ht="21.75">
      <c r="A26" s="7" t="s">
        <v>44</v>
      </c>
      <c r="B26" s="8">
        <v>38.89</v>
      </c>
      <c r="C26" s="8">
        <v>43.44</v>
      </c>
      <c r="D26" s="27">
        <f>ROUNDUP((SUM(B26:C26)/2),2)</f>
        <v>41.169999999999995</v>
      </c>
      <c r="F26" s="28"/>
    </row>
    <row r="27" spans="1:6" s="3" customFormat="1" ht="21.75">
      <c r="A27" s="26" t="s">
        <v>82</v>
      </c>
      <c r="B27" s="8"/>
      <c r="C27" s="8"/>
      <c r="D27" s="27"/>
      <c r="F27" s="28"/>
    </row>
    <row r="28" spans="1:6" s="3" customFormat="1" ht="21.75">
      <c r="A28" s="7" t="s">
        <v>45</v>
      </c>
      <c r="B28" s="8">
        <v>28.840000000000003</v>
      </c>
      <c r="C28" s="8">
        <v>29.83</v>
      </c>
      <c r="D28" s="27">
        <f aca="true" t="shared" si="1" ref="D28:D36">ROUNDUP((SUM(B28:C28)/2),2)</f>
        <v>29.34</v>
      </c>
      <c r="F28" s="28"/>
    </row>
    <row r="29" spans="1:6" s="3" customFormat="1" ht="21.75">
      <c r="A29" s="25" t="s">
        <v>30</v>
      </c>
      <c r="B29" s="8">
        <v>22.5</v>
      </c>
      <c r="C29" s="8">
        <v>19.509999999999998</v>
      </c>
      <c r="D29" s="27">
        <f t="shared" si="1"/>
        <v>21.01</v>
      </c>
      <c r="F29" s="28"/>
    </row>
    <row r="30" spans="1:6" s="3" customFormat="1" ht="21.75">
      <c r="A30" s="7" t="s">
        <v>31</v>
      </c>
      <c r="B30" s="8">
        <v>156.26999999999998</v>
      </c>
      <c r="C30" s="8">
        <v>99.67</v>
      </c>
      <c r="D30" s="27">
        <f t="shared" si="1"/>
        <v>127.97</v>
      </c>
      <c r="F30" s="28"/>
    </row>
    <row r="31" spans="1:6" s="3" customFormat="1" ht="21.75">
      <c r="A31" s="7" t="s">
        <v>32</v>
      </c>
      <c r="B31" s="8">
        <v>75.12</v>
      </c>
      <c r="C31" s="8">
        <v>77.12</v>
      </c>
      <c r="D31" s="27">
        <f t="shared" si="1"/>
        <v>76.12</v>
      </c>
      <c r="F31" s="28"/>
    </row>
    <row r="32" spans="1:6" s="3" customFormat="1" ht="21.75">
      <c r="A32" s="7" t="s">
        <v>33</v>
      </c>
      <c r="B32" s="8">
        <v>20.5</v>
      </c>
      <c r="C32" s="8">
        <v>14.33</v>
      </c>
      <c r="D32" s="27">
        <f t="shared" si="1"/>
        <v>17.42</v>
      </c>
      <c r="F32" s="28"/>
    </row>
    <row r="33" spans="1:6" s="3" customFormat="1" ht="21.75">
      <c r="A33" s="7" t="s">
        <v>34</v>
      </c>
      <c r="B33" s="8">
        <v>6</v>
      </c>
      <c r="C33" s="8">
        <v>19.459999999999997</v>
      </c>
      <c r="D33" s="27">
        <f t="shared" si="1"/>
        <v>12.73</v>
      </c>
      <c r="F33" s="28"/>
    </row>
    <row r="34" spans="1:6" s="3" customFormat="1" ht="21.75">
      <c r="A34" s="7" t="s">
        <v>35</v>
      </c>
      <c r="B34" s="8">
        <v>69.55</v>
      </c>
      <c r="C34" s="8">
        <v>34.5</v>
      </c>
      <c r="D34" s="27">
        <f t="shared" si="1"/>
        <v>52.03</v>
      </c>
      <c r="F34" s="28"/>
    </row>
    <row r="35" spans="1:6" s="3" customFormat="1" ht="21.75">
      <c r="A35" s="7" t="s">
        <v>36</v>
      </c>
      <c r="B35" s="8">
        <v>14.17</v>
      </c>
      <c r="C35" s="8">
        <v>47.16</v>
      </c>
      <c r="D35" s="27">
        <f t="shared" si="1"/>
        <v>30.67</v>
      </c>
      <c r="F35" s="28"/>
    </row>
    <row r="36" spans="1:6" s="3" customFormat="1" ht="21.75">
      <c r="A36" s="7" t="s">
        <v>37</v>
      </c>
      <c r="B36" s="8">
        <v>22.17</v>
      </c>
      <c r="C36" s="8">
        <v>9.66</v>
      </c>
      <c r="D36" s="27">
        <f t="shared" si="1"/>
        <v>15.92</v>
      </c>
      <c r="F36" s="28"/>
    </row>
    <row r="37" spans="1:6" s="3" customFormat="1" ht="21.75">
      <c r="A37" s="26" t="s">
        <v>103</v>
      </c>
      <c r="B37" s="8"/>
      <c r="C37" s="8"/>
      <c r="D37" s="27"/>
      <c r="F37" s="28"/>
    </row>
    <row r="38" spans="1:6" s="3" customFormat="1" ht="21.75">
      <c r="A38" s="7" t="s">
        <v>104</v>
      </c>
      <c r="B38" s="8">
        <v>352.88</v>
      </c>
      <c r="C38" s="8">
        <v>237.51999999999998</v>
      </c>
      <c r="D38" s="27">
        <f>ROUNDUP((SUM(B38:C38)/2),2)</f>
        <v>295.2</v>
      </c>
      <c r="F38" s="28"/>
    </row>
    <row r="39" spans="1:6" s="3" customFormat="1" ht="21.75">
      <c r="A39" s="7" t="s">
        <v>105</v>
      </c>
      <c r="B39" s="8">
        <v>27.11</v>
      </c>
      <c r="C39" s="8">
        <v>12.49</v>
      </c>
      <c r="D39" s="27">
        <f>ROUNDUP((SUM(B39:C39)/2),2)</f>
        <v>19.8</v>
      </c>
      <c r="F39" s="28"/>
    </row>
    <row r="40" spans="1:6" s="3" customFormat="1" ht="21.75">
      <c r="A40" s="7" t="s">
        <v>115</v>
      </c>
      <c r="B40" s="8">
        <v>2.61</v>
      </c>
      <c r="C40" s="8">
        <v>10</v>
      </c>
      <c r="D40" s="27">
        <f>ROUNDUP((SUM(B40:C40)/2),2)</f>
        <v>6.31</v>
      </c>
      <c r="F40" s="28"/>
    </row>
    <row r="41" spans="1:6" s="3" customFormat="1" ht="21.75">
      <c r="A41" s="19" t="s">
        <v>6</v>
      </c>
      <c r="B41" s="18">
        <f>SUM(B24:B40)</f>
        <v>1139.1599999999996</v>
      </c>
      <c r="C41" s="18">
        <f>SUM(C24:C40)</f>
        <v>944.08</v>
      </c>
      <c r="D41" s="18">
        <f>SUM(D24:D40)</f>
        <v>1041.6599999999999</v>
      </c>
      <c r="F41" s="28"/>
    </row>
    <row r="42" spans="1:6" s="5" customFormat="1" ht="21.75">
      <c r="A42" s="32" t="s">
        <v>29</v>
      </c>
      <c r="B42" s="32"/>
      <c r="C42" s="32"/>
      <c r="D42" s="32"/>
      <c r="F42" s="28"/>
    </row>
    <row r="43" spans="1:6" s="3" customFormat="1" ht="21.75">
      <c r="A43" s="26" t="s">
        <v>84</v>
      </c>
      <c r="B43" s="31"/>
      <c r="C43" s="24"/>
      <c r="D43" s="24"/>
      <c r="F43" s="28"/>
    </row>
    <row r="44" spans="1:6" s="3" customFormat="1" ht="21.75">
      <c r="A44" s="7" t="s">
        <v>46</v>
      </c>
      <c r="B44" s="10">
        <v>287.22</v>
      </c>
      <c r="C44" s="10">
        <v>246.66000000000003</v>
      </c>
      <c r="D44" s="27">
        <f aca="true" t="shared" si="2" ref="D44:D49">ROUNDUP((SUM(B44:C44)/2),2)</f>
        <v>266.94</v>
      </c>
      <c r="F44" s="28"/>
    </row>
    <row r="45" spans="1:6" s="3" customFormat="1" ht="21.75">
      <c r="A45" s="7" t="s">
        <v>47</v>
      </c>
      <c r="B45" s="10">
        <v>745.11</v>
      </c>
      <c r="C45" s="10">
        <v>658.56</v>
      </c>
      <c r="D45" s="27">
        <f t="shared" si="2"/>
        <v>701.84</v>
      </c>
      <c r="F45" s="28"/>
    </row>
    <row r="46" spans="1:6" s="3" customFormat="1" ht="21.75">
      <c r="A46" s="7" t="s">
        <v>48</v>
      </c>
      <c r="B46" s="10">
        <v>393</v>
      </c>
      <c r="C46" s="10">
        <v>441.5</v>
      </c>
      <c r="D46" s="27">
        <f t="shared" si="2"/>
        <v>417.25</v>
      </c>
      <c r="F46" s="28"/>
    </row>
    <row r="47" spans="1:6" s="3" customFormat="1" ht="21.75">
      <c r="A47" s="7" t="s">
        <v>52</v>
      </c>
      <c r="B47" s="10">
        <v>83</v>
      </c>
      <c r="C47" s="10">
        <v>84.83</v>
      </c>
      <c r="D47" s="27">
        <f t="shared" si="2"/>
        <v>83.92</v>
      </c>
      <c r="F47" s="28"/>
    </row>
    <row r="48" spans="1:6" s="3" customFormat="1" ht="21.75">
      <c r="A48" s="7" t="s">
        <v>53</v>
      </c>
      <c r="B48" s="10">
        <v>92.83</v>
      </c>
      <c r="C48" s="10">
        <v>74.5</v>
      </c>
      <c r="D48" s="27">
        <f t="shared" si="2"/>
        <v>83.67</v>
      </c>
      <c r="F48" s="28"/>
    </row>
    <row r="49" spans="1:6" s="3" customFormat="1" ht="21.75">
      <c r="A49" s="7" t="s">
        <v>49</v>
      </c>
      <c r="B49" s="10">
        <v>396.5</v>
      </c>
      <c r="C49" s="10">
        <v>360.18</v>
      </c>
      <c r="D49" s="27">
        <f t="shared" si="2"/>
        <v>378.34</v>
      </c>
      <c r="F49" s="28"/>
    </row>
    <row r="50" spans="1:6" s="3" customFormat="1" ht="21.75">
      <c r="A50" s="26" t="s">
        <v>85</v>
      </c>
      <c r="B50" s="10"/>
      <c r="C50" s="10"/>
      <c r="D50" s="27"/>
      <c r="F50" s="28"/>
    </row>
    <row r="51" spans="1:6" s="3" customFormat="1" ht="21.75">
      <c r="A51" s="7" t="s">
        <v>85</v>
      </c>
      <c r="B51" s="10">
        <v>1253.74</v>
      </c>
      <c r="C51" s="10">
        <v>1235.76</v>
      </c>
      <c r="D51" s="27">
        <f>ROUNDUP((SUM(B51:C51)/2),2)</f>
        <v>1244.75</v>
      </c>
      <c r="F51" s="28"/>
    </row>
    <row r="52" spans="1:6" s="3" customFormat="1" ht="21.75">
      <c r="A52" s="26" t="s">
        <v>86</v>
      </c>
      <c r="B52" s="31"/>
      <c r="C52" s="24"/>
      <c r="D52" s="24"/>
      <c r="F52" s="28"/>
    </row>
    <row r="53" spans="1:6" s="3" customFormat="1" ht="21.75">
      <c r="A53" s="7" t="s">
        <v>50</v>
      </c>
      <c r="B53" s="10">
        <v>55.5</v>
      </c>
      <c r="C53" s="10">
        <v>45</v>
      </c>
      <c r="D53" s="27">
        <f>ROUNDUP((SUM(B53:C53)/2),2)</f>
        <v>50.25</v>
      </c>
      <c r="F53" s="28"/>
    </row>
    <row r="54" spans="1:6" s="3" customFormat="1" ht="21.75">
      <c r="A54" s="26" t="s">
        <v>87</v>
      </c>
      <c r="B54" s="31"/>
      <c r="C54" s="24"/>
      <c r="D54" s="24"/>
      <c r="F54" s="28"/>
    </row>
    <row r="55" spans="1:6" s="3" customFormat="1" ht="21.75">
      <c r="A55" s="7" t="s">
        <v>51</v>
      </c>
      <c r="B55" s="10">
        <v>13</v>
      </c>
      <c r="C55" s="10">
        <v>13</v>
      </c>
      <c r="D55" s="27">
        <f>ROUNDUP((SUM(B55:C55)/2),2)</f>
        <v>13</v>
      </c>
      <c r="F55" s="28"/>
    </row>
    <row r="56" spans="1:6" s="3" customFormat="1" ht="21.75">
      <c r="A56" s="19" t="s">
        <v>7</v>
      </c>
      <c r="B56" s="23">
        <f>SUM(B44:B55)</f>
        <v>3319.8999999999996</v>
      </c>
      <c r="C56" s="23">
        <f>SUM(C44:C55)</f>
        <v>3159.99</v>
      </c>
      <c r="D56" s="23">
        <f>SUM(D44:D55)</f>
        <v>3239.96</v>
      </c>
      <c r="F56" s="28"/>
    </row>
    <row r="57" spans="1:6" s="5" customFormat="1" ht="21.75">
      <c r="A57" s="32" t="s">
        <v>28</v>
      </c>
      <c r="B57" s="32"/>
      <c r="C57" s="32"/>
      <c r="D57" s="32"/>
      <c r="F57" s="28"/>
    </row>
    <row r="58" spans="1:6" s="3" customFormat="1" ht="21.75">
      <c r="A58" s="26" t="s">
        <v>88</v>
      </c>
      <c r="B58" s="31"/>
      <c r="C58" s="24"/>
      <c r="D58" s="24"/>
      <c r="F58" s="28"/>
    </row>
    <row r="59" spans="1:6" s="3" customFormat="1" ht="21.75">
      <c r="A59" s="7" t="s">
        <v>59</v>
      </c>
      <c r="B59" s="10">
        <v>41.17</v>
      </c>
      <c r="C59" s="10">
        <v>54.83</v>
      </c>
      <c r="D59" s="27">
        <f>ROUNDUP((SUM(B59:C59)/2),2)</f>
        <v>48</v>
      </c>
      <c r="F59" s="28"/>
    </row>
    <row r="60" spans="1:6" s="3" customFormat="1" ht="21.75">
      <c r="A60" s="7" t="s">
        <v>93</v>
      </c>
      <c r="B60" s="10">
        <v>25.5</v>
      </c>
      <c r="C60" s="10">
        <v>32.16</v>
      </c>
      <c r="D60" s="27">
        <f>ROUNDUP((SUM(B60:C60)/2),2)</f>
        <v>28.83</v>
      </c>
      <c r="F60" s="28"/>
    </row>
    <row r="61" spans="1:6" s="3" customFormat="1" ht="21.75">
      <c r="A61" s="26" t="s">
        <v>89</v>
      </c>
      <c r="B61" s="10"/>
      <c r="C61" s="10"/>
      <c r="D61" s="27"/>
      <c r="F61" s="28"/>
    </row>
    <row r="62" spans="1:6" s="3" customFormat="1" ht="21.75">
      <c r="A62" s="7" t="s">
        <v>60</v>
      </c>
      <c r="B62" s="10">
        <v>18.39</v>
      </c>
      <c r="C62" s="10">
        <v>17</v>
      </c>
      <c r="D62" s="27">
        <f aca="true" t="shared" si="3" ref="D62:D70">ROUNDUP((SUM(B62:C62)/2),2)</f>
        <v>17.700000000000003</v>
      </c>
      <c r="F62" s="28"/>
    </row>
    <row r="63" spans="1:6" s="3" customFormat="1" ht="21.75">
      <c r="A63" s="7" t="s">
        <v>61</v>
      </c>
      <c r="B63" s="10">
        <v>117.17</v>
      </c>
      <c r="C63" s="10">
        <v>97.94</v>
      </c>
      <c r="D63" s="27">
        <f t="shared" si="3"/>
        <v>107.56</v>
      </c>
      <c r="F63" s="28"/>
    </row>
    <row r="64" spans="1:6" s="3" customFormat="1" ht="21.75">
      <c r="A64" s="7" t="s">
        <v>62</v>
      </c>
      <c r="B64" s="10">
        <v>116.28</v>
      </c>
      <c r="C64" s="10">
        <v>135.56</v>
      </c>
      <c r="D64" s="27">
        <f t="shared" si="3"/>
        <v>125.92</v>
      </c>
      <c r="F64" s="28"/>
    </row>
    <row r="65" spans="1:6" s="3" customFormat="1" ht="21.75">
      <c r="A65" s="7" t="s">
        <v>54</v>
      </c>
      <c r="B65" s="10">
        <v>216.44000000000005</v>
      </c>
      <c r="C65" s="10">
        <v>222.45</v>
      </c>
      <c r="D65" s="27">
        <f t="shared" si="3"/>
        <v>219.45</v>
      </c>
      <c r="F65" s="28"/>
    </row>
    <row r="66" spans="1:6" s="3" customFormat="1" ht="21.75">
      <c r="A66" s="7" t="s">
        <v>55</v>
      </c>
      <c r="B66" s="10">
        <v>266.39</v>
      </c>
      <c r="C66" s="10">
        <v>227.11</v>
      </c>
      <c r="D66" s="27">
        <f t="shared" si="3"/>
        <v>246.75</v>
      </c>
      <c r="F66" s="28"/>
    </row>
    <row r="67" spans="1:6" s="3" customFormat="1" ht="21.75">
      <c r="A67" s="7" t="s">
        <v>97</v>
      </c>
      <c r="B67" s="10">
        <v>55.730000000000004</v>
      </c>
      <c r="C67" s="10">
        <v>60</v>
      </c>
      <c r="D67" s="27">
        <f t="shared" si="3"/>
        <v>57.87</v>
      </c>
      <c r="F67" s="28"/>
    </row>
    <row r="68" spans="1:6" s="3" customFormat="1" ht="21.75">
      <c r="A68" s="7" t="s">
        <v>56</v>
      </c>
      <c r="B68" s="10">
        <v>86.17</v>
      </c>
      <c r="C68" s="10">
        <v>103.33</v>
      </c>
      <c r="D68" s="27">
        <f t="shared" si="3"/>
        <v>94.75</v>
      </c>
      <c r="F68" s="28"/>
    </row>
    <row r="69" spans="1:6" s="3" customFormat="1" ht="21.75">
      <c r="A69" s="7" t="s">
        <v>57</v>
      </c>
      <c r="B69" s="10">
        <v>115.61</v>
      </c>
      <c r="C69" s="10">
        <v>95.01</v>
      </c>
      <c r="D69" s="27">
        <f t="shared" si="3"/>
        <v>105.31</v>
      </c>
      <c r="F69" s="28"/>
    </row>
    <row r="70" spans="1:6" s="3" customFormat="1" ht="21.75">
      <c r="A70" s="7" t="s">
        <v>58</v>
      </c>
      <c r="B70" s="10">
        <v>191.82999999999998</v>
      </c>
      <c r="C70" s="10">
        <v>229.72000000000003</v>
      </c>
      <c r="D70" s="27">
        <f t="shared" si="3"/>
        <v>210.78</v>
      </c>
      <c r="F70" s="28"/>
    </row>
    <row r="71" spans="1:6" s="3" customFormat="1" ht="21.75">
      <c r="A71" s="26" t="s">
        <v>90</v>
      </c>
      <c r="B71" s="31"/>
      <c r="C71" s="24"/>
      <c r="D71" s="24"/>
      <c r="F71" s="28"/>
    </row>
    <row r="72" spans="1:6" s="3" customFormat="1" ht="21.75">
      <c r="A72" s="7" t="s">
        <v>63</v>
      </c>
      <c r="B72" s="10">
        <v>13.75</v>
      </c>
      <c r="C72" s="10">
        <v>7</v>
      </c>
      <c r="D72" s="27">
        <f>ROUNDUP((SUM(B72:C72)/2),2)</f>
        <v>10.379999999999999</v>
      </c>
      <c r="F72" s="28"/>
    </row>
    <row r="73" spans="1:6" s="3" customFormat="1" ht="21.75">
      <c r="A73" s="7" t="s">
        <v>54</v>
      </c>
      <c r="B73" s="10">
        <v>21.75</v>
      </c>
      <c r="C73" s="10">
        <v>19.75</v>
      </c>
      <c r="D73" s="27">
        <f>ROUNDUP((SUM(B73:C73)/2),2)</f>
        <v>20.75</v>
      </c>
      <c r="F73" s="28"/>
    </row>
    <row r="74" spans="1:6" s="3" customFormat="1" ht="21.75">
      <c r="A74" s="7" t="s">
        <v>55</v>
      </c>
      <c r="B74" s="10">
        <v>5.17</v>
      </c>
      <c r="C74" s="10">
        <v>2.92</v>
      </c>
      <c r="D74" s="27">
        <f>ROUNDUP((SUM(B74:C74)/2),2)</f>
        <v>4.05</v>
      </c>
      <c r="F74" s="28"/>
    </row>
    <row r="75" spans="1:6" s="3" customFormat="1" ht="21.75">
      <c r="A75" s="26" t="s">
        <v>102</v>
      </c>
      <c r="B75" s="31"/>
      <c r="C75" s="24"/>
      <c r="D75" s="24"/>
      <c r="F75" s="28"/>
    </row>
    <row r="76" spans="1:6" s="3" customFormat="1" ht="21.75">
      <c r="A76" s="7" t="s">
        <v>63</v>
      </c>
      <c r="B76" s="10">
        <v>3.33</v>
      </c>
      <c r="C76" s="10">
        <v>2.33</v>
      </c>
      <c r="D76" s="27">
        <f>ROUNDUP((SUM(B76:C76)/2),2)</f>
        <v>2.83</v>
      </c>
      <c r="F76" s="28"/>
    </row>
    <row r="77" spans="1:6" s="3" customFormat="1" ht="21.75">
      <c r="A77" s="19" t="s">
        <v>8</v>
      </c>
      <c r="B77" s="23">
        <f>SUM(B59:B76)</f>
        <v>1294.6799999999998</v>
      </c>
      <c r="C77" s="23">
        <f>SUM(C59:C76)</f>
        <v>1307.1100000000001</v>
      </c>
      <c r="D77" s="23">
        <f>SUM(D59:D76)</f>
        <v>1300.93</v>
      </c>
      <c r="F77" s="28"/>
    </row>
    <row r="78" spans="1:6" s="5" customFormat="1" ht="21.75">
      <c r="A78" s="32" t="s">
        <v>9</v>
      </c>
      <c r="B78" s="32"/>
      <c r="C78" s="32"/>
      <c r="D78" s="32"/>
      <c r="F78" s="28"/>
    </row>
    <row r="79" spans="1:6" s="3" customFormat="1" ht="21.75">
      <c r="A79" s="30" t="s">
        <v>92</v>
      </c>
      <c r="B79" s="10"/>
      <c r="C79" s="10"/>
      <c r="D79" s="9"/>
      <c r="F79" s="28"/>
    </row>
    <row r="80" spans="1:6" s="3" customFormat="1" ht="21.75">
      <c r="A80" s="7" t="s">
        <v>55</v>
      </c>
      <c r="B80" s="10">
        <v>113.16</v>
      </c>
      <c r="C80" s="10">
        <v>125.83</v>
      </c>
      <c r="D80" s="27">
        <f>ROUNDUP((SUM(B80:C80)/2),2)</f>
        <v>119.5</v>
      </c>
      <c r="F80" s="28"/>
    </row>
    <row r="81" spans="1:6" s="3" customFormat="1" ht="21.75">
      <c r="A81" s="7" t="s">
        <v>54</v>
      </c>
      <c r="B81" s="10">
        <v>80.78</v>
      </c>
      <c r="C81" s="10">
        <v>78.23</v>
      </c>
      <c r="D81" s="27">
        <f>ROUNDUP((SUM(B81:C81)/2),2)</f>
        <v>79.51</v>
      </c>
      <c r="F81" s="28"/>
    </row>
    <row r="82" spans="1:6" s="3" customFormat="1" ht="21.75">
      <c r="A82" s="30" t="s">
        <v>88</v>
      </c>
      <c r="B82" s="10"/>
      <c r="C82" s="10"/>
      <c r="D82" s="9"/>
      <c r="F82" s="28"/>
    </row>
    <row r="83" spans="1:6" s="3" customFormat="1" ht="21.75">
      <c r="A83" s="7" t="s">
        <v>106</v>
      </c>
      <c r="B83" s="10">
        <v>17.39</v>
      </c>
      <c r="C83" s="10">
        <v>10.940000000000001</v>
      </c>
      <c r="D83" s="27">
        <f>ROUNDUP((SUM(B83:C83)/2),2)</f>
        <v>14.17</v>
      </c>
      <c r="F83" s="28"/>
    </row>
    <row r="84" spans="1:6" s="3" customFormat="1" ht="21.75">
      <c r="A84" s="7" t="s">
        <v>107</v>
      </c>
      <c r="B84" s="10">
        <v>46.33</v>
      </c>
      <c r="C84" s="10">
        <v>49.06</v>
      </c>
      <c r="D84" s="27">
        <f>ROUNDUP((SUM(B84:C84)/2),2)</f>
        <v>47.699999999999996</v>
      </c>
      <c r="F84" s="28"/>
    </row>
    <row r="85" spans="1:6" s="3" customFormat="1" ht="21.75">
      <c r="A85" s="7" t="s">
        <v>108</v>
      </c>
      <c r="B85" s="10">
        <v>46.44</v>
      </c>
      <c r="C85" s="10">
        <v>36</v>
      </c>
      <c r="D85" s="27">
        <f>ROUNDUP((SUM(B85:C85)/2),2)</f>
        <v>41.22</v>
      </c>
      <c r="F85" s="28"/>
    </row>
    <row r="86" spans="1:6" s="3" customFormat="1" ht="21.75">
      <c r="A86" s="26" t="s">
        <v>91</v>
      </c>
      <c r="B86" s="31"/>
      <c r="C86" s="24"/>
      <c r="D86" s="24"/>
      <c r="F86" s="28"/>
    </row>
    <row r="87" spans="1:6" s="3" customFormat="1" ht="21.75">
      <c r="A87" s="7" t="s">
        <v>64</v>
      </c>
      <c r="B87" s="10">
        <v>292.17</v>
      </c>
      <c r="C87" s="10">
        <v>174.25</v>
      </c>
      <c r="D87" s="27">
        <f>ROUNDUP((SUM(B87:C87)/2),2)</f>
        <v>233.21</v>
      </c>
      <c r="F87" s="28"/>
    </row>
    <row r="88" spans="1:6" s="3" customFormat="1" ht="21.75">
      <c r="A88" s="19" t="s">
        <v>10</v>
      </c>
      <c r="B88" s="23">
        <f>SUM(B80:B87)</f>
        <v>596.27</v>
      </c>
      <c r="C88" s="23">
        <f>SUM(C80:C87)</f>
        <v>474.31</v>
      </c>
      <c r="D88" s="23">
        <f>SUM(D80:D87)</f>
        <v>535.3100000000001</v>
      </c>
      <c r="F88" s="28"/>
    </row>
    <row r="89" spans="1:6" s="5" customFormat="1" ht="21.75">
      <c r="A89" s="32" t="s">
        <v>11</v>
      </c>
      <c r="B89" s="32"/>
      <c r="C89" s="32"/>
      <c r="D89" s="32"/>
      <c r="F89" s="28"/>
    </row>
    <row r="90" spans="1:6" s="3" customFormat="1" ht="21.75">
      <c r="A90" s="26" t="s">
        <v>94</v>
      </c>
      <c r="B90" s="31"/>
      <c r="C90" s="24"/>
      <c r="D90" s="24"/>
      <c r="F90" s="28"/>
    </row>
    <row r="91" spans="1:6" s="3" customFormat="1" ht="21.75">
      <c r="A91" s="7" t="s">
        <v>65</v>
      </c>
      <c r="B91" s="10">
        <v>49</v>
      </c>
      <c r="C91" s="10">
        <v>65.17</v>
      </c>
      <c r="D91" s="27">
        <f>ROUNDUP((SUM(B91:C91)/2),2)</f>
        <v>57.089999999999996</v>
      </c>
      <c r="F91" s="28"/>
    </row>
    <row r="92" spans="1:6" s="3" customFormat="1" ht="21.75">
      <c r="A92" s="7" t="s">
        <v>95</v>
      </c>
      <c r="B92" s="10">
        <v>30.67</v>
      </c>
      <c r="C92" s="10">
        <v>37.84</v>
      </c>
      <c r="D92" s="27">
        <f>ROUNDUP((SUM(B92:C92)/2),2)</f>
        <v>34.26</v>
      </c>
      <c r="F92" s="28"/>
    </row>
    <row r="93" spans="1:6" s="3" customFormat="1" ht="21.75">
      <c r="A93" s="7" t="s">
        <v>66</v>
      </c>
      <c r="B93" s="10">
        <v>181.17000000000002</v>
      </c>
      <c r="C93" s="10">
        <v>182.89</v>
      </c>
      <c r="D93" s="27">
        <f>ROUNDUP((SUM(B93:C93)/2),2)</f>
        <v>182.03</v>
      </c>
      <c r="F93" s="28"/>
    </row>
    <row r="94" spans="1:6" s="3" customFormat="1" ht="21.75">
      <c r="A94" s="19" t="s">
        <v>12</v>
      </c>
      <c r="B94" s="23">
        <f>SUM(B91:B93)</f>
        <v>260.84000000000003</v>
      </c>
      <c r="C94" s="23">
        <f>SUM(C91:C93)</f>
        <v>285.9</v>
      </c>
      <c r="D94" s="23">
        <f>SUM(D91:D93)</f>
        <v>273.38</v>
      </c>
      <c r="F94" s="28"/>
    </row>
    <row r="95" spans="1:6" s="5" customFormat="1" ht="21.75">
      <c r="A95" s="32" t="s">
        <v>13</v>
      </c>
      <c r="B95" s="32"/>
      <c r="C95" s="32"/>
      <c r="D95" s="32"/>
      <c r="F95" s="28"/>
    </row>
    <row r="96" spans="1:6" s="3" customFormat="1" ht="21.75">
      <c r="A96" s="26" t="s">
        <v>109</v>
      </c>
      <c r="B96" s="31"/>
      <c r="C96" s="24"/>
      <c r="D96" s="24"/>
      <c r="F96" s="28"/>
    </row>
    <row r="97" spans="1:6" s="3" customFormat="1" ht="21.75">
      <c r="A97" s="7" t="s">
        <v>69</v>
      </c>
      <c r="B97" s="10">
        <v>415.83</v>
      </c>
      <c r="C97" s="10">
        <v>508.39</v>
      </c>
      <c r="D97" s="27">
        <f aca="true" t="shared" si="4" ref="D97:D102">ROUNDUP((SUM(B97:C97)/2),2)</f>
        <v>462.11</v>
      </c>
      <c r="F97" s="28"/>
    </row>
    <row r="98" spans="1:6" s="3" customFormat="1" ht="21.75">
      <c r="A98" s="7" t="s">
        <v>67</v>
      </c>
      <c r="B98" s="10">
        <v>160.67</v>
      </c>
      <c r="C98" s="10">
        <v>158.45</v>
      </c>
      <c r="D98" s="27">
        <f t="shared" si="4"/>
        <v>159.56</v>
      </c>
      <c r="F98" s="28"/>
    </row>
    <row r="99" spans="1:6" s="3" customFormat="1" ht="21.75">
      <c r="A99" s="7" t="s">
        <v>68</v>
      </c>
      <c r="B99" s="10">
        <v>55.5</v>
      </c>
      <c r="C99" s="10">
        <v>55.67</v>
      </c>
      <c r="D99" s="27">
        <f t="shared" si="4"/>
        <v>55.589999999999996</v>
      </c>
      <c r="F99" s="28"/>
    </row>
    <row r="100" spans="1:6" s="3" customFormat="1" ht="21.75">
      <c r="A100" s="7" t="s">
        <v>70</v>
      </c>
      <c r="B100" s="10">
        <v>186.83</v>
      </c>
      <c r="C100" s="10">
        <v>215.78000000000003</v>
      </c>
      <c r="D100" s="27">
        <f t="shared" si="4"/>
        <v>201.31</v>
      </c>
      <c r="F100" s="28"/>
    </row>
    <row r="101" spans="1:6" s="3" customFormat="1" ht="21.75">
      <c r="A101" s="7" t="s">
        <v>110</v>
      </c>
      <c r="B101" s="10">
        <v>64.72</v>
      </c>
      <c r="C101" s="10">
        <v>66.61</v>
      </c>
      <c r="D101" s="27">
        <f t="shared" si="4"/>
        <v>65.67</v>
      </c>
      <c r="F101" s="28"/>
    </row>
    <row r="102" spans="1:6" s="3" customFormat="1" ht="21.75">
      <c r="A102" s="7" t="s">
        <v>111</v>
      </c>
      <c r="B102" s="10">
        <v>38.17</v>
      </c>
      <c r="C102" s="10">
        <v>31.17</v>
      </c>
      <c r="D102" s="27">
        <f t="shared" si="4"/>
        <v>34.67</v>
      </c>
      <c r="F102" s="28"/>
    </row>
    <row r="103" spans="1:6" s="3" customFormat="1" ht="21.75">
      <c r="A103" s="26" t="s">
        <v>112</v>
      </c>
      <c r="B103" s="10"/>
      <c r="C103" s="10"/>
      <c r="D103" s="27"/>
      <c r="F103" s="28"/>
    </row>
    <row r="104" spans="1:6" s="3" customFormat="1" ht="21.75">
      <c r="A104" s="7" t="s">
        <v>72</v>
      </c>
      <c r="B104" s="10">
        <v>20.5</v>
      </c>
      <c r="C104" s="10">
        <v>20.06</v>
      </c>
      <c r="D104" s="27">
        <f>ROUNDUP((SUM(B104:C104)/2),2)</f>
        <v>20.28</v>
      </c>
      <c r="F104" s="28"/>
    </row>
    <row r="105" spans="1:6" s="3" customFormat="1" ht="21.75">
      <c r="A105" s="26" t="s">
        <v>113</v>
      </c>
      <c r="B105" s="10"/>
      <c r="C105" s="10"/>
      <c r="D105" s="27"/>
      <c r="F105" s="28"/>
    </row>
    <row r="106" spans="1:6" s="3" customFormat="1" ht="21.75">
      <c r="A106" s="7" t="s">
        <v>73</v>
      </c>
      <c r="B106" s="10">
        <v>90.83</v>
      </c>
      <c r="C106" s="10">
        <v>109.22</v>
      </c>
      <c r="D106" s="27">
        <f>ROUNDUP((SUM(B106:C106)/2),2)</f>
        <v>100.03</v>
      </c>
      <c r="F106" s="28"/>
    </row>
    <row r="107" spans="1:6" s="3" customFormat="1" ht="21.75">
      <c r="A107" s="26" t="s">
        <v>114</v>
      </c>
      <c r="B107" s="31"/>
      <c r="C107" s="24"/>
      <c r="D107" s="24"/>
      <c r="F107" s="28"/>
    </row>
    <row r="108" spans="1:6" s="3" customFormat="1" ht="21.75">
      <c r="A108" s="7" t="s">
        <v>71</v>
      </c>
      <c r="B108" s="10">
        <v>45</v>
      </c>
      <c r="C108" s="10">
        <v>39</v>
      </c>
      <c r="D108" s="27">
        <f>ROUNDUP((SUM(B108:C108)/2),2)</f>
        <v>42</v>
      </c>
      <c r="F108" s="28"/>
    </row>
    <row r="109" spans="1:6" s="3" customFormat="1" ht="21.75">
      <c r="A109" s="19" t="s">
        <v>14</v>
      </c>
      <c r="B109" s="23">
        <f>SUM(B97:B108)</f>
        <v>1078.05</v>
      </c>
      <c r="C109" s="23">
        <f>SUM(C97:C108)</f>
        <v>1204.35</v>
      </c>
      <c r="D109" s="23">
        <f>SUM(D97:D108)</f>
        <v>1141.22</v>
      </c>
      <c r="F109" s="28"/>
    </row>
    <row r="110" spans="1:6" s="5" customFormat="1" ht="21.75">
      <c r="A110" s="32" t="s">
        <v>15</v>
      </c>
      <c r="B110" s="32"/>
      <c r="C110" s="32"/>
      <c r="D110" s="32"/>
      <c r="F110" s="28"/>
    </row>
    <row r="111" spans="1:6" s="3" customFormat="1" ht="21.75">
      <c r="A111" s="26" t="s">
        <v>94</v>
      </c>
      <c r="B111" s="31"/>
      <c r="C111" s="24"/>
      <c r="D111" s="24"/>
      <c r="F111" s="28"/>
    </row>
    <row r="112" spans="1:6" s="3" customFormat="1" ht="21.75">
      <c r="A112" s="7" t="s">
        <v>74</v>
      </c>
      <c r="B112" s="10">
        <v>85.67</v>
      </c>
      <c r="C112" s="10">
        <v>89.78</v>
      </c>
      <c r="D112" s="27">
        <f>ROUNDUP((SUM(B112:C112)/2),2)</f>
        <v>87.73</v>
      </c>
      <c r="F112" s="28"/>
    </row>
    <row r="113" spans="1:6" s="3" customFormat="1" ht="21.75">
      <c r="A113" s="7" t="s">
        <v>75</v>
      </c>
      <c r="B113" s="10">
        <v>86</v>
      </c>
      <c r="C113" s="10">
        <v>108.67</v>
      </c>
      <c r="D113" s="27">
        <f>ROUNDUP((SUM(B113:C113)/2),2)</f>
        <v>97.34</v>
      </c>
      <c r="F113" s="28"/>
    </row>
    <row r="114" spans="1:6" s="3" customFormat="1" ht="21.75">
      <c r="A114" s="7" t="s">
        <v>76</v>
      </c>
      <c r="B114" s="10">
        <v>111</v>
      </c>
      <c r="C114" s="10">
        <v>111.83</v>
      </c>
      <c r="D114" s="27">
        <f>ROUNDUP((SUM(B114:C114)/2),2)</f>
        <v>111.42</v>
      </c>
      <c r="F114" s="28"/>
    </row>
    <row r="115" spans="1:6" s="3" customFormat="1" ht="21.75">
      <c r="A115" s="7" t="s">
        <v>77</v>
      </c>
      <c r="B115" s="10">
        <v>440.00000000000006</v>
      </c>
      <c r="C115" s="10">
        <v>347.78000000000003</v>
      </c>
      <c r="D115" s="27">
        <f>ROUNDUP((SUM(B115:C115)/2),2)</f>
        <v>393.89</v>
      </c>
      <c r="F115" s="28"/>
    </row>
    <row r="116" spans="1:6" s="3" customFormat="1" ht="21.75">
      <c r="A116" s="19" t="s">
        <v>16</v>
      </c>
      <c r="B116" s="23">
        <f>SUM(B112:B115)</f>
        <v>722.6700000000001</v>
      </c>
      <c r="C116" s="23">
        <f>SUM(C112:C115)</f>
        <v>658.06</v>
      </c>
      <c r="D116" s="23">
        <f>SUM(D112:D115)</f>
        <v>690.38</v>
      </c>
      <c r="F116" s="28"/>
    </row>
    <row r="117" spans="1:6" s="5" customFormat="1" ht="21.75">
      <c r="A117" s="32" t="s">
        <v>17</v>
      </c>
      <c r="B117" s="32"/>
      <c r="C117" s="32"/>
      <c r="D117" s="32"/>
      <c r="F117" s="28"/>
    </row>
    <row r="118" spans="1:6" s="3" customFormat="1" ht="21.75">
      <c r="A118" s="26" t="s">
        <v>96</v>
      </c>
      <c r="B118" s="31"/>
      <c r="C118" s="24"/>
      <c r="D118" s="24"/>
      <c r="F118" s="28"/>
    </row>
    <row r="119" spans="1:6" s="3" customFormat="1" ht="21.75">
      <c r="A119" s="7" t="s">
        <v>78</v>
      </c>
      <c r="B119" s="10">
        <v>107.11</v>
      </c>
      <c r="C119" s="10">
        <v>93.39</v>
      </c>
      <c r="D119" s="27">
        <f>ROUNDUP((SUM(B119:C119)/2),2)</f>
        <v>100.25</v>
      </c>
      <c r="F119" s="28"/>
    </row>
    <row r="120" spans="1:6" s="3" customFormat="1" ht="21.75">
      <c r="A120" s="26" t="s">
        <v>94</v>
      </c>
      <c r="B120" s="10"/>
      <c r="C120" s="10"/>
      <c r="D120" s="27"/>
      <c r="F120" s="28"/>
    </row>
    <row r="121" spans="1:6" s="3" customFormat="1" ht="21.75">
      <c r="A121" s="7" t="s">
        <v>79</v>
      </c>
      <c r="B121" s="10">
        <v>152</v>
      </c>
      <c r="C121" s="10">
        <v>176.22</v>
      </c>
      <c r="D121" s="27">
        <f>ROUNDUP((SUM(B121:C121)/2),2)</f>
        <v>164.11</v>
      </c>
      <c r="F121" s="28"/>
    </row>
    <row r="122" spans="1:6" s="3" customFormat="1" ht="21.75">
      <c r="A122" s="7" t="s">
        <v>80</v>
      </c>
      <c r="B122" s="10">
        <v>52.22</v>
      </c>
      <c r="C122" s="10">
        <v>62.17</v>
      </c>
      <c r="D122" s="27">
        <f>ROUNDUP((SUM(B122:C122)/2),2)</f>
        <v>57.199999999999996</v>
      </c>
      <c r="F122" s="28"/>
    </row>
    <row r="123" spans="1:6" s="3" customFormat="1" ht="21.75">
      <c r="A123" s="19" t="s">
        <v>18</v>
      </c>
      <c r="B123" s="23">
        <f>SUM(B119:B122)</f>
        <v>311.33000000000004</v>
      </c>
      <c r="C123" s="23">
        <f>SUM(C119:C122)</f>
        <v>331.78000000000003</v>
      </c>
      <c r="D123" s="23">
        <f>SUM(D119:D122)</f>
        <v>321.56</v>
      </c>
      <c r="F123" s="28"/>
    </row>
    <row r="124" spans="1:4" s="6" customFormat="1" ht="27.75">
      <c r="A124" s="20" t="s">
        <v>1</v>
      </c>
      <c r="B124" s="21">
        <f>SUM(B21,B41,B56,B77,B88,B94,B109,B116,B123)</f>
        <v>11685.55</v>
      </c>
      <c r="C124" s="21">
        <f>SUM(C21,C41,C56,C77,C88,C94,C109,C116,C123)</f>
        <v>10718.91</v>
      </c>
      <c r="D124" s="21">
        <f>SUM(D21,D41,D56,D77,D88,D94,D109,D116,D123)</f>
        <v>11202.419999999996</v>
      </c>
    </row>
    <row r="125" spans="1:4" s="3" customFormat="1" ht="21.75">
      <c r="A125" s="35" t="s">
        <v>20</v>
      </c>
      <c r="B125" s="35"/>
      <c r="C125" s="35" t="s">
        <v>27</v>
      </c>
      <c r="D125" s="35"/>
    </row>
    <row r="126" spans="1:4" s="3" customFormat="1" ht="21.75">
      <c r="A126" s="11" t="str">
        <f>"บริหารธุรกิจ-ปริญญาโท,ปริญญาเอก (x1.8)  ="</f>
        <v>บริหารธุรกิจ-ปริญญาโท,ปริญญาเอก (x1.8)  =</v>
      </c>
      <c r="B126" s="22">
        <f>(SUM(D53,D55)*1.8)</f>
        <v>113.85000000000001</v>
      </c>
      <c r="C126" s="12" t="s">
        <v>21</v>
      </c>
      <c r="D126" s="22">
        <f>ROUNDUP(SUM(D44:D51,B126),2)</f>
        <v>3290.56</v>
      </c>
    </row>
    <row r="127" spans="1:4" s="3" customFormat="1" ht="21.75">
      <c r="A127" s="11" t="str">
        <f>"วิศวกรรมศาสตร์-ปริญญาโท,ปริญญาเอก (x2) ="</f>
        <v>วิศวกรรมศาสตร์-ปริญญาโท,ปริญญาเอก (x2) =</v>
      </c>
      <c r="B127" s="22">
        <f>SUM(D72:D76)*2</f>
        <v>76.02</v>
      </c>
      <c r="C127" s="12" t="s">
        <v>22</v>
      </c>
      <c r="D127" s="22">
        <f>ROUNDUP(SUM(D59:D70,B127),2)</f>
        <v>1338.94</v>
      </c>
    </row>
    <row r="128" spans="1:4" s="3" customFormat="1" ht="21.75">
      <c r="A128" s="11" t="str">
        <f>"ครุศาสตร์อุตสาหกรรม-ป.บัณฑิต (x1.5)   ="</f>
        <v>ครุศาสตร์อุตสาหกรรม-ป.บัณฑิต (x1.5)   =</v>
      </c>
      <c r="B128" s="22">
        <f>D87*1.5</f>
        <v>349.815</v>
      </c>
      <c r="C128" s="12" t="s">
        <v>23</v>
      </c>
      <c r="D128" s="22">
        <f>ROUNDUP((SUM(D80:D81,D83:D85,B128)),2)</f>
        <v>651.92</v>
      </c>
    </row>
    <row r="129" spans="1:4" s="3" customFormat="1" ht="21.75">
      <c r="A129" s="11" t="str">
        <f>"เทคโนโลยีคหกรรมศาสตร์-ปริญญาโท (x2) ="</f>
        <v>เทคโนโลยีคหกรรมศาสตร์-ปริญญาโท (x2) =</v>
      </c>
      <c r="B129" s="22">
        <f>D108*2</f>
        <v>84</v>
      </c>
      <c r="C129" s="12" t="s">
        <v>24</v>
      </c>
      <c r="D129" s="22">
        <f>ROUNDUP(SUM(D97:D106,B129),2)</f>
        <v>1183.22</v>
      </c>
    </row>
    <row r="130" spans="1:4" s="3" customFormat="1" ht="30.75">
      <c r="A130" s="38" t="s">
        <v>25</v>
      </c>
      <c r="B130" s="38"/>
      <c r="C130" s="37">
        <f>SUM(D21,D41,D94,D123,D116,D126:D129)</f>
        <v>11449.64</v>
      </c>
      <c r="D130" s="37"/>
    </row>
    <row r="131" spans="1:4" ht="24">
      <c r="A131" s="4" t="s">
        <v>116</v>
      </c>
      <c r="D131" s="29"/>
    </row>
  </sheetData>
  <sheetProtection/>
  <mergeCells count="16">
    <mergeCell ref="C130:D130"/>
    <mergeCell ref="A130:B130"/>
    <mergeCell ref="A5:D5"/>
    <mergeCell ref="A42:D42"/>
    <mergeCell ref="A57:D57"/>
    <mergeCell ref="A78:D78"/>
    <mergeCell ref="A89:D89"/>
    <mergeCell ref="A95:D95"/>
    <mergeCell ref="A110:D110"/>
    <mergeCell ref="A22:D22"/>
    <mergeCell ref="A117:D117"/>
    <mergeCell ref="A1:D1"/>
    <mergeCell ref="A3:A4"/>
    <mergeCell ref="A125:B125"/>
    <mergeCell ref="C125:D125"/>
    <mergeCell ref="A2:D2"/>
  </mergeCells>
  <dataValidations count="22"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2:D22">
      <formula1>ปีการศึกษา!#REF!</formula1>
      <formula2>A22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1">
      <formula1>ปีการศึกษา!#REF!</formula1>
      <formula2>A21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">
      <formula1>ปีการศึกษา!#REF!</formula1>
      <formula2>A1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 A5">
      <formula1>ปีการศึกษา!#REF!</formula1>
      <formula2>A2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58 A90">
      <formula1>GT45</formula1>
      <formula2>A58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1">
      <formula1>GT6</formula1>
      <formula2>A11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3">
      <formula1>GT9</formula1>
      <formula2>A23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6 A27 A37">
      <formula1>GT2</formula1>
      <formula2>A6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43">
      <formula1>GT24</formula1>
      <formula2>A43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54 A61">
      <formula1>GT42</formula1>
      <formula2>A54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7:A10">
      <formula1>GT65534</formula1>
      <formula2>A7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71 A75">
      <formula1>ปีการศึกษา!#REF!</formula1>
      <formula2>A71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29">
      <formula1>GT16</formula1>
      <formula2>A29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4:A20">
      <formula1>GT65535</formula1>
      <formula2>A14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3">
      <formula1>ปีการศึกษา!#REF!</formula1>
      <formula2>A13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86">
      <formula1>GT71</formula1>
      <formula2>A86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03">
      <formula1>ปีการศึกษา!#REF!</formula1>
      <formula2>A103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07">
      <formula1>ปีการศึกษา!#REF!</formula1>
      <formula2>A107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05">
      <formula1>ปีการศึกษา!#REF!</formula1>
      <formula2>A105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96 A118 A120">
      <formula1>GT85</formula1>
      <formula2>A96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111">
      <formula1>GT94</formula1>
      <formula2>A111</formula2>
    </dataValidation>
    <dataValidation errorStyle="warning" type="whole" allowBlank="1" showInputMessage="1" showErrorMessage="1" promptTitle="ไม่อนุญาต" prompt="คุณไม่มีสิทธิ์ในการแก้ไขข้อมูล อนุญาตให้นำไปใช้อย่างเดียว!" errorTitle="ห้ามแก้ไข" error="คุณไม่มีสิทธิ์ในการแก้ไขข้อมูล อนุญาตให้นำข้อมูลไปใช้ได้อย่างเดียว !" sqref="A50 A52">
      <formula1>GT34</formula1>
      <formula2>A50</formula2>
    </dataValidation>
  </dataValidations>
  <printOptions horizontalCentered="1"/>
  <pageMargins left="0.25" right="0.25" top="0.75" bottom="0.75" header="0.3" footer="0.3"/>
  <pageSetup horizontalDpi="600" verticalDpi="600" orientation="portrait" paperSize="9" r:id="rId3"/>
  <rowBreaks count="6" manualBreakCount="6">
    <brk id="21" max="255" man="1"/>
    <brk id="41" max="255" man="1"/>
    <brk id="56" max="255" man="1"/>
    <brk id="77" max="255" man="1"/>
    <brk id="94" max="255" man="1"/>
    <brk id="11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ONESTOP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</dc:creator>
  <cp:keywords/>
  <dc:description/>
  <cp:lastModifiedBy>reg</cp:lastModifiedBy>
  <cp:lastPrinted>2018-06-05T04:34:56Z</cp:lastPrinted>
  <dcterms:created xsi:type="dcterms:W3CDTF">2013-11-26T13:59:38Z</dcterms:created>
  <dcterms:modified xsi:type="dcterms:W3CDTF">2019-04-09T07:54:14Z</dcterms:modified>
  <cp:category/>
  <cp:version/>
  <cp:contentType/>
  <cp:contentStatus/>
</cp:coreProperties>
</file>