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6150" firstSheet="6" activeTab="14"/>
  </bookViews>
  <sheets>
    <sheet name="ป.ตรี01" sheetId="1" r:id="rId1"/>
    <sheet name="ป.ตรี02" sheetId="2" r:id="rId2"/>
    <sheet name="ป.ตรี03" sheetId="3" r:id="rId3"/>
    <sheet name="ป.ตรี04" sheetId="4" r:id="rId4"/>
    <sheet name="ป.ตรี05" sheetId="5" r:id="rId5"/>
    <sheet name="ป.ตรี06" sheetId="6" r:id="rId6"/>
    <sheet name="ป.ตรี07" sheetId="7" r:id="rId7"/>
    <sheet name="ป.ตรี08" sheetId="8" r:id="rId8"/>
    <sheet name="ป.ตรี09" sheetId="9" r:id="rId9"/>
    <sheet name="ปวส.บริหาร" sheetId="10" r:id="rId10"/>
    <sheet name="ปวส.วิศวฯ" sheetId="11" r:id="rId11"/>
    <sheet name="ป.โท03" sheetId="12" r:id="rId12"/>
    <sheet name="ป.โท05" sheetId="13" r:id="rId13"/>
    <sheet name="ป.โท07" sheetId="14" r:id="rId14"/>
    <sheet name="สรุปยอด" sheetId="15" r:id="rId15"/>
  </sheets>
  <definedNames>
    <definedName name="_xlnm.Print_Titles" localSheetId="0">'ป.ตรี01'!$2:$5</definedName>
    <definedName name="_xlnm.Print_Titles" localSheetId="1">'ป.ตรี02'!$2:$5</definedName>
    <definedName name="_xlnm.Print_Titles" localSheetId="2">'ป.ตรี03'!$2:$5</definedName>
    <definedName name="_xlnm.Print_Titles" localSheetId="3">'ป.ตรี04'!$2:$5</definedName>
    <definedName name="_xlnm.Print_Titles" localSheetId="4">'ป.ตรี05'!$2:$5</definedName>
    <definedName name="_xlnm.Print_Titles" localSheetId="5">'ป.ตรี06'!$2:$5</definedName>
    <definedName name="_xlnm.Print_Titles" localSheetId="6">'ป.ตรี07'!$2:$5</definedName>
    <definedName name="_xlnm.Print_Titles" localSheetId="7">'ป.ตรี08'!$2:$5</definedName>
    <definedName name="_xlnm.Print_Titles" localSheetId="8">'ป.ตรี09'!$2:$5</definedName>
    <definedName name="_xlnm.Print_Titles" localSheetId="11">'ป.โท03'!$2:$5</definedName>
    <definedName name="_xlnm.Print_Titles" localSheetId="12">'ป.โท05'!$2:$5</definedName>
    <definedName name="_xlnm.Print_Titles" localSheetId="13">'ป.โท07'!$2:$5</definedName>
    <definedName name="_xlnm.Print_Titles" localSheetId="10">'ปวส.วิศวฯ'!$2:$5</definedName>
    <definedName name="_xlnm.Print_Titles" localSheetId="14">'สรุปยอด'!$3:$6</definedName>
  </definedNames>
  <calcPr fullCalcOnLoad="1" fullPrecision="0"/>
</workbook>
</file>

<file path=xl/sharedStrings.xml><?xml version="1.0" encoding="utf-8"?>
<sst xmlns="http://schemas.openxmlformats.org/spreadsheetml/2006/main" count="1117" uniqueCount="312">
  <si>
    <t>ภาคเรียนที่ 1/50</t>
  </si>
  <si>
    <t>จำนวน</t>
  </si>
  <si>
    <t>(1) นศ.</t>
  </si>
  <si>
    <t>(2) นก.</t>
  </si>
  <si>
    <t>ผลคูณ (3)</t>
  </si>
  <si>
    <t>(1) X (2)</t>
  </si>
  <si>
    <t>หลักสูตร/สาขาวิชา</t>
  </si>
  <si>
    <t>ผลคูณ (6)</t>
  </si>
  <si>
    <t>ภาคเรียนที่ 2/50</t>
  </si>
  <si>
    <t>SCH (7)</t>
  </si>
  <si>
    <t>(3) + (6)</t>
  </si>
  <si>
    <t>* FTES</t>
  </si>
  <si>
    <t>(7)/หน่วยกิต</t>
  </si>
  <si>
    <t>1. การตลาด</t>
  </si>
  <si>
    <t xml:space="preserve">         ชั้นปีที่ 2</t>
  </si>
  <si>
    <t xml:space="preserve">         ชั้นปีที่ 1</t>
  </si>
  <si>
    <t>2. การเงิน</t>
  </si>
  <si>
    <t>3. การบัญชี</t>
  </si>
  <si>
    <t>รวมสาขาการตลาด</t>
  </si>
  <si>
    <t>รวมสาขาการเงิน</t>
  </si>
  <si>
    <t>รวมสาขาการบัญชี</t>
  </si>
  <si>
    <t>รวมสาขาคอมพิวเตอร์ธุรกิจ</t>
  </si>
  <si>
    <t>จำนวนนักศึกษา จำนวนหน่วยกิตที่ลงทะเบียนของนักศึกษา ประจำปีการศึกษา 2550</t>
  </si>
  <si>
    <t>คณะบริหารธุรกิจ ระดับปวส.</t>
  </si>
  <si>
    <t>คณะวิศวกรรมศาสตร์ ระดับปวส.</t>
  </si>
  <si>
    <t>คณะศิลปศาสตร์ประยุกต์ ระดับปริญญาตรี</t>
  </si>
  <si>
    <t xml:space="preserve">         ชั้นปีที่ 3</t>
  </si>
  <si>
    <t xml:space="preserve">         ชั้นปีที่ 4</t>
  </si>
  <si>
    <t>รวมสาขาการท่องเที่ยว</t>
  </si>
  <si>
    <t>รวมภาษาอังกฤษเพื่อการสื่อสารสากล</t>
  </si>
  <si>
    <t>รวมสาขาการโรงแรม</t>
  </si>
  <si>
    <t>1. การท่องเที่ยว ภาคสมทบ 4 ปี</t>
  </si>
  <si>
    <t>2. ภาษาอังกฤษเพื่อการสื่อสารสากล ภาคสมทบ 4 ปี</t>
  </si>
  <si>
    <t>คณะวิทยาศาสตร์และเทคโนโลยี ระดับปริญญาตรี</t>
  </si>
  <si>
    <t>1. เทคโนโลยีคอมพิวเตอร์ ภาคปกติ 4 ปี</t>
  </si>
  <si>
    <t>1. เทคโนโลยีคอมพิวเตอร์ ภาคสมทบ 2 ปี</t>
  </si>
  <si>
    <t>รวมสาขาเทคโนโลยีคอมพิวเตอร์</t>
  </si>
  <si>
    <t>รวมภาคปกติ 4 ปี</t>
  </si>
  <si>
    <t>รวมภาคสมทบ 2 ปี</t>
  </si>
  <si>
    <t>รวมภาคปกติ 4 ปีและภาคสมทบ 2 ปี</t>
  </si>
  <si>
    <t>1. การท่องเที่ยว ภาคปกติ 4 ปี</t>
  </si>
  <si>
    <t>2. การโรงแรม ภาคปกติ 4 ปี</t>
  </si>
  <si>
    <t>3. ภาษาอังกฤษเพื่อการสื่อสารสากล ภาคปกติ 4 ปี</t>
  </si>
  <si>
    <t>รวมภาคสมทบ 4 ปี</t>
  </si>
  <si>
    <t>รวมภาคปกติ 4 ปีและภาคสมทบ 4 ปี</t>
  </si>
  <si>
    <t>4. คอมพิวเตอร์ธุรกิจ (ศูนย์พระนครเหนือ)</t>
  </si>
  <si>
    <t>รวมทั้งเช้าและบ่าย</t>
  </si>
  <si>
    <t>คณะบริหารธุรกิจ ระดับปริญญาตรี</t>
  </si>
  <si>
    <t>1. การตลาด ภาคปกติ 4 ปี</t>
  </si>
  <si>
    <t>2. การจัดการทั่วไป ภาคปกติ 4 ปี</t>
  </si>
  <si>
    <t>3. การจัดการทรัพยากรมนุษย์ ภาคปกติ 4 ปี</t>
  </si>
  <si>
    <t>รวมสาขาการจัดการทั่วไป</t>
  </si>
  <si>
    <t>รวมสาขาการจัดการทรัพยากรมนุษย์</t>
  </si>
  <si>
    <t>4. การบัญชี ภาคปกติ 4 ปี</t>
  </si>
  <si>
    <t>5. ระบบสารสนเทศ ภาคปกติ 4 ปี</t>
  </si>
  <si>
    <t>รวมสาขาระบบสารสนเทศ</t>
  </si>
  <si>
    <t>1. การบัญชี ภาคสมทบ 4 ปี</t>
  </si>
  <si>
    <t>รวมระบบสารสนเทศ</t>
  </si>
  <si>
    <t>1. การตลาด ภาคปกติ 2 ปี</t>
  </si>
  <si>
    <t>รวมภาคปกติ 2 ปีและภาคสมทบ 2 ปี</t>
  </si>
  <si>
    <t>รวมภาคปกติ 2 ปี</t>
  </si>
  <si>
    <t>5. ระบบสารสนเทศ ภาคปกติ 2 ปี</t>
  </si>
  <si>
    <t>4. การบัญชี ภาคปกติ 2 ปี</t>
  </si>
  <si>
    <t>3. การจัดการทรัพยากรมนุษย์ ภาคปกติ 2 ปี</t>
  </si>
  <si>
    <t>2. การจัดการทั่วไป ภาคปกติ 2 ปี</t>
  </si>
  <si>
    <t>6. การเงิน ภาคปกติ 2 ปี</t>
  </si>
  <si>
    <t>7. ภาษาอังกฤษธุรกิจ ภาคปกติ 2 ปี</t>
  </si>
  <si>
    <t>รวมสาขาภาษาอังกฤษธุรกิจ</t>
  </si>
  <si>
    <t>2. การจัดการทั่วไป ภาคสมทบ 2 ปี</t>
  </si>
  <si>
    <t>1. การตลาด ภาคสมทบและสมทบเสาร์-อาทิตย์ 2 ปี</t>
  </si>
  <si>
    <t>4. การบัญชี ภาคสมทบและสมทบเสาร์-อาทิตย์ 2 ปี</t>
  </si>
  <si>
    <t>5. การเงิน ภาคสมทบ 2 ปี</t>
  </si>
  <si>
    <t>6. ระบบสารสนเทศ ภาคสมทบ 2 ปี</t>
  </si>
  <si>
    <t>3. การจัดการทรัพยากรมนุษย์ ภาคสมทบเสาร์-อาทิตย์ 2 ปี</t>
  </si>
  <si>
    <t>1. การตลาด ภาคค่ำสมทบ (Young)</t>
  </si>
  <si>
    <t>2. การจัดการ ภาคค่ำสมทบ (Young)</t>
  </si>
  <si>
    <t>3. การบัญชี ภาคค่ำสมทบ (Young)</t>
  </si>
  <si>
    <t>รวมสาขาการจัดการ</t>
  </si>
  <si>
    <t>4. การเงิน ภาคค่ำสมทบ (Young)</t>
  </si>
  <si>
    <t>รวมภาคสมทบ (Young)</t>
  </si>
  <si>
    <t>คณะบริหารธุรกิจ ระดับปริญญาโท</t>
  </si>
  <si>
    <t>รวมภาคสมทบ (Ex.)</t>
  </si>
  <si>
    <t>รวมภาคสมทบ (Young) และ (Ex.)</t>
  </si>
  <si>
    <t>4. การเงิน ภาคค่ำสมทบเสาร์-อาทิตย์ (Ex.)</t>
  </si>
  <si>
    <t>3. การบัญชี ภาคค่ำสมทบเสาร์-อาทิตย์ (Ex.)</t>
  </si>
  <si>
    <t>2. การจัดการ ภาคค่ำสมทบเสาร์-อาทิตย์ (Ex.)</t>
  </si>
  <si>
    <t>1. การตลาด ภาคค่ำสมทบเสาร์-อาทิตย์ (Ex.)</t>
  </si>
  <si>
    <t>1. ช่างไฟฟ้า</t>
  </si>
  <si>
    <t>2. ช่างอิเล็กทรอนิกส์</t>
  </si>
  <si>
    <t>รวมสาขาช่างไฟฟ้า</t>
  </si>
  <si>
    <t>รวมสาขาช่างอิเล็กทรอนิกส์</t>
  </si>
  <si>
    <t>3. ช่างยนต์</t>
  </si>
  <si>
    <t>รวมสาขาช่างยนต์</t>
  </si>
  <si>
    <t>4. ช่างโลหะ</t>
  </si>
  <si>
    <t>รวมสาขาช่างโลหะ</t>
  </si>
  <si>
    <t>5. ช่างกลโรงงาน-ซ่อมบำรุงเครื่องจักร</t>
  </si>
  <si>
    <t>รวมช่างกลโรงงาน-ซ่อมบำรุงเครื่องจักร</t>
  </si>
  <si>
    <t>7. ช่างผลิตเครื่องมือและแม่พิมพ์</t>
  </si>
  <si>
    <t>รวมช่างผลิตเครื่องมือและแม่พิมพ์</t>
  </si>
  <si>
    <t>6. ช่างกลโรงงาน-เครื่องจักรกลอัตโนมัติ</t>
  </si>
  <si>
    <t>รวมช่างกลโรงงาน-เครื่องจักรกลอัตโนมัติ</t>
  </si>
  <si>
    <t>8. เทคนิคอุตสาหกรรม</t>
  </si>
  <si>
    <t>รวมสาขาเทคนิคอุตสาหกรรม</t>
  </si>
  <si>
    <t>9. เทคนิคคอมพิวเตอร์</t>
  </si>
  <si>
    <t>รวมสาขาเทคนิคคอมพิวเตอร์</t>
  </si>
  <si>
    <t>รวมทั้งคณะ ปวส.</t>
  </si>
  <si>
    <t>10. ออกแบบการผลิต</t>
  </si>
  <si>
    <t>รวมสาขาออกแบบการผลิต</t>
  </si>
  <si>
    <t>11. แม่พิมพ์อัญมณี</t>
  </si>
  <si>
    <t>คณะวิศวกรรมศาสตร์ ระดับปริญญาตรี</t>
  </si>
  <si>
    <t>1. วิศวกรรมอุตสาหการ-การจัดการอุตสาหกรรม ภาคปกติ 4 ปี</t>
  </si>
  <si>
    <t>2. วิศวกรรมอุตสาหการ-การผลิต ภาคปกติ 4 ปี</t>
  </si>
  <si>
    <t>3. วิศวกรรมเครื่องกล ภาคปกติ 4 ปี</t>
  </si>
  <si>
    <t>รวมวิศวฯ อุตสาหการ-การผลิต</t>
  </si>
  <si>
    <t>รวมวิศวฯ อุตสาหการ-การจัดการอุตฯ</t>
  </si>
  <si>
    <t>รวมวิศวกรรมเครื่องกล</t>
  </si>
  <si>
    <t>4. วิศวกรรมอุตสาหการ ภาคปกติ 4 ปี</t>
  </si>
  <si>
    <t>รวมสาขาวิศวกรรมอุตสาหการ</t>
  </si>
  <si>
    <t>5. วิศวกรรมไฟฟ้า ภาคปกติ 4 ปี</t>
  </si>
  <si>
    <t>รวมสาขาวิศวกรรมไฟฟ้า</t>
  </si>
  <si>
    <t>รวมวิศวฯอิเล็กฯและโทรคมนาคม</t>
  </si>
  <si>
    <t>6. วิศวฯ อิเล็กทรอนิกส์และโทรคมนาคมภาคปกติ 4 ปี</t>
  </si>
  <si>
    <t>7. วิศวกรรมคอมพิวเตอร์ ภาคปกติ 4 ปี</t>
  </si>
  <si>
    <t>รวมวิศวกรรมคอมพิวเตอร์</t>
  </si>
  <si>
    <t>รวมภาคปกติ 3 ปี</t>
  </si>
  <si>
    <t>1. วิศวกรรมอุตสาหการ ภาคปกติ 3 ปี</t>
  </si>
  <si>
    <t>2. วิศวกรรมเครื่องกล ภาคปกติ 3 ปี</t>
  </si>
  <si>
    <t>รวมสาขาวิศวกรรมเครื่องกล</t>
  </si>
  <si>
    <t>3. วิศวกรรมไฟฟ้า-ไฟฟ้ากำลัง ภาคปกติ 3 ปี</t>
  </si>
  <si>
    <t>4. วิศวกรรมอิเล็กทรอนิกส์และโทรคมนาคม ภาคปกติ 3 ปี</t>
  </si>
  <si>
    <t>รวมสาขาวิศวกรรมไฟฟ้า-ไฟฟ้ากำลัง</t>
  </si>
  <si>
    <t>รวมสาขาวิศวฯ อิเล็กฯและโทรคมนาคม</t>
  </si>
  <si>
    <t>1. เทคโนโลยีแม่พิมพ์เครื่องประดับ ภาคปกติ 2 ปี</t>
  </si>
  <si>
    <t>รวมเทคโนโลยีแม่พิมพ์เครื่องประดับ</t>
  </si>
  <si>
    <t>2. เทคโนโลยีเครื่องกล ภาคปกติ 2 ปี</t>
  </si>
  <si>
    <t>รวมสาขาเทคโนโลยีเครื่องกล</t>
  </si>
  <si>
    <t>3. เทคโนโลยีอุตสาหการ ภาคปกติ 2 ปี</t>
  </si>
  <si>
    <t>รวมสาขาเทคโนโลยีอุตสาหการ</t>
  </si>
  <si>
    <t>3. เทคโนโลยีเครื่องกล ภาคสมทบ 2 ปี</t>
  </si>
  <si>
    <t>1. วิศวกรรมอุตสาหการ ภาคสมทบ 3 ปี</t>
  </si>
  <si>
    <t>2. วิศวกรรมเครื่องกล ภาคสมทบ 3 ปี</t>
  </si>
  <si>
    <t>3. วิศวกรรมไฟฟ้า-ไฟฟ้ากำลัง ภาคสมทบ 3 ปี</t>
  </si>
  <si>
    <t>4. วิศวกรรมอิเล็กทรอนิกส์และโทรคมนาคม ภาคสมทบ3 ปี</t>
  </si>
  <si>
    <t>2. วิศวกรรมอุตสาหการ เทียบโอนภาคปกติ</t>
  </si>
  <si>
    <t xml:space="preserve">3. วิศวกรรมไฟฟ้า เทียบโอนภาคปกติ </t>
  </si>
  <si>
    <t>4. วิศวฯ อิเล็กทรอนิกส์และโทรคมนาคม เทียบโอนภาคปกติ</t>
  </si>
  <si>
    <t>5. วิศวกรรมคอมพิวเตอร์ เทียบโอนภาคปกติ</t>
  </si>
  <si>
    <t>1. วิศวกรรมเครื่องกล เทียบโอนภาคปกติ</t>
  </si>
  <si>
    <t>1. วิศวกรรมเครื่องกล เทียบโอนภาคสมทบ</t>
  </si>
  <si>
    <t>2. วิศวกรรมอุตสาหการ เทียบโอนภาคสมทบ</t>
  </si>
  <si>
    <t>3. วิศวกรรมไฟฟ้า เทียบโอนภาคสมทบ</t>
  </si>
  <si>
    <t>4. วิศวฯ อิเล็กทรอนิกส์และโทรคมนาคม เทียบโอนภาคสมทบ</t>
  </si>
  <si>
    <t>5. วิศวกรรมคอมพิวเตอร์ เทียบโอนภาคสมทบ</t>
  </si>
  <si>
    <t>รวมเทียบโอนภาคสมทบ</t>
  </si>
  <si>
    <t>รวมเทียบโอนภาคปกติ</t>
  </si>
  <si>
    <t>รวมทุกหลักสูตร</t>
  </si>
  <si>
    <t>2. วิศวกรรมอุตสาหการ ภาคสมทบ 2 ปี (นศ.ตกค้าง)</t>
  </si>
  <si>
    <t>1. วิศวกรรมไฟฟ้า ภาคสมทบ 2 ปี (นศ.ตกค้าง)</t>
  </si>
  <si>
    <t>รวมภาคสมทบ 3 ปี</t>
  </si>
  <si>
    <t>คณะครุศาสตร์อุตสาหกรรม ระดับปริญญาตรี</t>
  </si>
  <si>
    <t>1. วิศวกรรมอุตสาหการ ภาคปกติ 5 ปี</t>
  </si>
  <si>
    <t>รวมวิศวกรรมอุตสาหการ</t>
  </si>
  <si>
    <t>2. วิศวกรรมคอมพิวเตอร์ ภาคปกติ 5 ปี</t>
  </si>
  <si>
    <t>3. วิศวกรรมเครื่องกล ภาคปกติ 5 ปี</t>
  </si>
  <si>
    <t>4. วิศวกรรมโยธา ภาคปกติ 5 ปี</t>
  </si>
  <si>
    <t>รวมสาขาวิศวกรรมโยธา</t>
  </si>
  <si>
    <t>รวมภาคปกติ 5 ปี</t>
  </si>
  <si>
    <t xml:space="preserve">         ชั้นปีที่ 5</t>
  </si>
  <si>
    <t>1. เทคโนโลยีเสื้อผ้า ภาคปกติ 4 ปี</t>
  </si>
  <si>
    <t>รวมสาขาเทคโนโลยีเสื้อผ้า</t>
  </si>
  <si>
    <t>2. เทคโนโลยีเคมีสิ่งทอ ภาคปกติ 4 ปี</t>
  </si>
  <si>
    <t>รวมสาขาเทคโนโลยีเคมีสิ่งทอ</t>
  </si>
  <si>
    <t>รวมเทคโนโลยีเคมีสิ่งทอ</t>
  </si>
  <si>
    <t>3. วิศวกรรมคอมพิวเตอร์ ภาคปกติ 2 ปี</t>
  </si>
  <si>
    <t>รวมสาขาวิศวกรรมคอมพิวเตอร์</t>
  </si>
  <si>
    <t>4. วิศวกรรมเครื่องกล ภาคปกติ 2 ปี</t>
  </si>
  <si>
    <t>5. วิศวกรรมไฟฟ้า-ไฟฟ้ากำลัง ภาคปกติ 2 ปี</t>
  </si>
  <si>
    <t>รวมสาขาวิศวฯ ไฟฟ้า-ไฟฟ้ากำลัง</t>
  </si>
  <si>
    <t>6. วิศวกรรมโยธา ภาคปกติ 2 ปี</t>
  </si>
  <si>
    <t>7. วิศวกรรมอิเล็กทรอนิกส์-โทรคมนาคม ภาคปกติ 2 ปี</t>
  </si>
  <si>
    <t>1. เทคโนโลยีคอมพิวเตอร์ ภาคปกติ 2 ปี (อส.บ.)</t>
  </si>
  <si>
    <t>2. เทคโนโลยีเครื่องกล ภาคปกติ 2 ปี (อส.บ.) ปี 3 นศ. ตกค้าง</t>
  </si>
  <si>
    <t>3. เทคโนโลยีโทรคมนาคม ภาคปกติ 2 ปี (อส.บ.)</t>
  </si>
  <si>
    <t>รวมสาขาเทคโนโลยีโทรคมนาคม</t>
  </si>
  <si>
    <t>4. เทคโนโลยีแม่พิมพ์เครื่องประดับ ภาคปกติ 2 ปี (อส.บ.)</t>
  </si>
  <si>
    <t>รวมสาขาเทคโนโลยีแม่พิมพ์เครื่องประดับ</t>
  </si>
  <si>
    <t>5. เทคโนโลยีอุตสาหการ ภาคปกติ 2 ปี (อส.บ.) ปี 3 นศ.ตกค้าง</t>
  </si>
  <si>
    <t>8. วิศวกรรมอุตสาหการ ภาคปกติ 2 ปี</t>
  </si>
  <si>
    <t>รวมภาคปกติ 2 ปี (อส.บ.)</t>
  </si>
  <si>
    <t>1. เทคโนโลยีไฟฟ้า ภาคสมทบ 2 ปี (นศ. ตกค้าง)</t>
  </si>
  <si>
    <t>รวมสาขาเทคโนโลยีไฟฟ้า</t>
  </si>
  <si>
    <t>2. เทคโนโลยีคอมพิวเตอร์ ภาคสมทบ 2 ปี (นศ. ตกค้าง)</t>
  </si>
  <si>
    <t>3. เทคโนโลยีคอมพิวเตอร์ ภาคสมทบ 2 ปี (อส.บ.) ปี 3 นศ. ตกค้าง</t>
  </si>
  <si>
    <t>4. เทคโนโลยีเครื่องกล ภาคสมทบ 2 ปี (อส.บ.) ปี 3 นศ. ตกค้าง</t>
  </si>
  <si>
    <t>5. เทคโนโลยีไฟฟ้า ภาคสมทบ 2 ปี (อส.บ.) ปี 3 นศ. ตกค้าง</t>
  </si>
  <si>
    <t>1. วิศวกรรมไฟฟ้า-ไฟฟ้ากำลัง ภาคสมทบเสาร์-อาทิตย์ 2 ปี</t>
  </si>
  <si>
    <t>2. วิศวกรรมเครื่องกล ภาคสมทบเสาร์-อาทิตย์ 2 ปี</t>
  </si>
  <si>
    <t>รวมวิศวกรรมไฟฟ้า-ไฟฟ้ากำลัง</t>
  </si>
  <si>
    <t>3. วิศวกรรมอุตสาหการ-อุตสาหการทั่วไป ภาคสมทบเสาร์-อาทิตย์ 2 ปี</t>
  </si>
  <si>
    <t>รวมสาขาวิศวกรรมอุตสาหการทั่วไป</t>
  </si>
  <si>
    <t>4. วิศวฯ อิเล็กทรอนิกส์และโทรคมนาคม ภาคสมทบเสาร์-อาทิตย์ 2 ปี</t>
  </si>
  <si>
    <t>5. วิศวกรรมคอมพิวเตอร์ ภาคสมทบเสาร์-อาทิตย์ 2 ปี</t>
  </si>
  <si>
    <t>6. วิศวกรรมอุตสาหการ ภาคสมทบเสาร์-อาทิตย์ 2 ปี</t>
  </si>
  <si>
    <t>รวมภาคสมทบเสาร์-อาทิตย์</t>
  </si>
  <si>
    <t>1.วิชาชีพครู (สมทบเสาร์-อาทิตย์)</t>
  </si>
  <si>
    <t>รวมภาคสมทบ (ป.บัณฑิต)</t>
  </si>
  <si>
    <t>รวมสาขาวิชาชีพครู</t>
  </si>
  <si>
    <t>คณะครุศาสตร์อุตสาหกรรม ระดับประกาศนียบัตรบัณฑิต</t>
  </si>
  <si>
    <t>คณะอุตสาหกรรมสิ่งทอและออกแบบแฟชั่น ระดับปริญญาตรี</t>
  </si>
  <si>
    <t>1. เทคโนโลยีเสื้อผ้า ภาคปกติ 2 ปี</t>
  </si>
  <si>
    <t>3. ออกแบบแฟชั่นและสิ่งทอ ภาคปกติ 4 ปี</t>
  </si>
  <si>
    <t>รวมสาขาออกแบบแฟชั่นและสิ่งทอ</t>
  </si>
  <si>
    <t>4. ออกแบบผลิตภัณฑ์สิ่งทอ ภาคปกติ 4 ปี</t>
  </si>
  <si>
    <t>รวมสาขาออกแบบผลิตภัณฑ์สิ่งทอ</t>
  </si>
  <si>
    <t>รวมภาคปกติ 4 ปีและภาคปกติ 2 ปี</t>
  </si>
  <si>
    <t>3. ออกแบบแฟชั่นและสิ่งทอ ภาคปกติ 2 ปี</t>
  </si>
  <si>
    <t>2. เทคโนโลยีเคมีสิ่งทอ ภาคปกติ 2 ปี</t>
  </si>
  <si>
    <t>5. วิศวฯ อิเล็กทรอนิกส์และโทรคมนาคม ภาคปกติ 5 ปี</t>
  </si>
  <si>
    <t>คณะสถาปัตยกรรมศาสตร์ ระดับปริญญาตรี</t>
  </si>
  <si>
    <t>1. ออกแบบสิ่งทอ ภาคปกติ 4 ปี</t>
  </si>
  <si>
    <t>รวมสาขาออกแบบสิ่งทอ</t>
  </si>
  <si>
    <t>2. ออกแบบบรรจุภัณฑ์ ภาคปกติ 4 ปี</t>
  </si>
  <si>
    <t>รวมสาขาออกแบบบรรจุภัณฑ์</t>
  </si>
  <si>
    <t>3. ออกแบบผลิตภัณฑ์อุตสาหกรรม ภาคปกติ 4 ปี</t>
  </si>
  <si>
    <t>รวมออกแบบผลิตภัณฑ์อุตสาหกรรม</t>
  </si>
  <si>
    <t>1. ออกแบบสิ่งทอ ภาคปกติ 2 ปี</t>
  </si>
  <si>
    <t>คณะเทคโนโลยีสื่อสารมวลชน ระดับปริญญาตรี</t>
  </si>
  <si>
    <t>1. เทคโนโลยีการโฆษณาและประชาสัมพันธ์ ภาคปกติ 4 ปี</t>
  </si>
  <si>
    <t>รวมสาขาเทคโนโลยีประชาสัมพันธ์ฯ</t>
  </si>
  <si>
    <t>2. เทคโนโลยีการโทรทัศน์และวิทยุกระจายเสียง ภาคปกติ 4 ปี</t>
  </si>
  <si>
    <t>รวมสาขาเทคโนโลยีโทรทัศน์ฯ</t>
  </si>
  <si>
    <t>1. เทคโนโลยีการโฆษณาและประชาสัมพันธ์ ภาคสมทบ 4 ปี</t>
  </si>
  <si>
    <t>คณะเทคโนโลยีคหกรรมศาสตร์ ระดับปริญญาตรี</t>
  </si>
  <si>
    <t>1. ผ้าและเครื่องแต่งกาย ภาคปกติ 4 ปี</t>
  </si>
  <si>
    <t>รวมสาขาผ้าและเครื่องแต่งกาย</t>
  </si>
  <si>
    <t>2. ผ้าและเครื่องแต่งกาย-ออกแบบแฟชั่น ภาคปกติ 4 ปี</t>
  </si>
  <si>
    <t>รวมสาขาผ้าฯ-ออกแฟชั่น</t>
  </si>
  <si>
    <t>3. ออกแบบแฟชั่นและเครื่องแต่งกาย ภาคปกติ 4 ปี</t>
  </si>
  <si>
    <t>รวมสาขาออกแฟชั่นและเครื่องฯ</t>
  </si>
  <si>
    <t>4. อาหารและโภชนาการ ภาคปกติ 4 ปี</t>
  </si>
  <si>
    <t>รวมสาขาอาหารและโภชนาการ</t>
  </si>
  <si>
    <t>5. อาหารและโภชนาการ-พัฒนาผลิตภัณฑ์ ภาคปกติ 4 ปี</t>
  </si>
  <si>
    <t>รวมสาขาอาหารฯ-พัฒนาผลิตภัณฑ์</t>
  </si>
  <si>
    <t>6. คหกรรมศาสตร์ทั่วไป-ธุรกิจงานประดิษฐ์ ภาคปกติ 4 ปี</t>
  </si>
  <si>
    <t>รวมสาขาคหกรรมฯ-ธุรกิจฯ</t>
  </si>
  <si>
    <t>7. เทคโนโลยีการจัดการสินค้าแฟชั่น ภาคปกติ 4 ปี</t>
  </si>
  <si>
    <t>รวมสาขาเทคโนโลยีการจัดการสินค้าฯ</t>
  </si>
  <si>
    <t>8. วิทยาศาสตร์การอาหารและโภชนาการ ภาคปกติ 4 ปี</t>
  </si>
  <si>
    <t>รวมสาขาวิทยาศาสตร์การอาหารฯ</t>
  </si>
  <si>
    <t>9. อุตสาหกรรมการบริการอาหาร ภาคปกติ 4 ปี</t>
  </si>
  <si>
    <t>รวมสาขาอุตสาหกรรมการบริการฯ</t>
  </si>
  <si>
    <t>10. การบริหารธุรกิจคหกรรมศาสตร์ ภาคปกติ 4 ปี</t>
  </si>
  <si>
    <t>รวมสาขาการบริหารธุรกิจฯ</t>
  </si>
  <si>
    <t>1. ผ้าและเครื่องแต่งกาย ภาคปกติ 2 ปี</t>
  </si>
  <si>
    <t>2. อาหารและโภชนาการ ภาคปกติ 2 ปี</t>
  </si>
  <si>
    <t>3. คหกรรมศาสตร์ศึกษา-คหกรรมศาสตร์ทั่วไป ภาคปกติ 2 ปี</t>
  </si>
  <si>
    <t>รวมสาขาคหกรรมศาสตร์ทั่วไป</t>
  </si>
  <si>
    <t>4. คหกรรมศาสตร์ศึกษา ภาคปกติ 2 ปี</t>
  </si>
  <si>
    <t>รวมสาขาคหกรรมศาสตร์ศึกษา</t>
  </si>
  <si>
    <t>คณะเทคโนโลยีคหกรรมศาสตร์ ระดับปริญญาโท</t>
  </si>
  <si>
    <t>1. ออกแบบแฟชั่นผ้าและเครื่องแต่งกาย ภาคค่ำสมทบเสาร์-อาทิตย์ (Ex.)</t>
  </si>
  <si>
    <t>รวมสาขาออกแบบแฟชั่นผ้าฯ</t>
  </si>
  <si>
    <t>2. อาหารและโภชนาการ ภาคค่ำสมทบเสาร์-อาทิตย์ (Ex.)</t>
  </si>
  <si>
    <t>3. การบริหารธุรกิจคหกรรมศาสตร์ ภาคค่ำสมทบเสาร์-อาทิตย์ (Ex.)</t>
  </si>
  <si>
    <t xml:space="preserve"> </t>
  </si>
  <si>
    <t>รวมสาขาเทคโนโลยีสิ่งทอ</t>
  </si>
  <si>
    <t>7. ระบบสารสนเทศทางคอมพิวเตอร์-พัฒนาซอฟแวร์ ภาคปกติ 4 ปี</t>
  </si>
  <si>
    <t>8. ระบบสารสนเทศทางคอมพิวเตอร์-คอมพิวเตอร์ธุรกิจ ภาคปกติ 4 ปี</t>
  </si>
  <si>
    <t>2. ระบบสารสนทางคอมพิวเตอร์-คอมพิวเตอร์ธุรกิจ ภาคสมทบ 4 ปี</t>
  </si>
  <si>
    <t>รวมคอมพิวเตอร์ธุรกิจ</t>
  </si>
  <si>
    <t>รวมสาขาพัฒนาซอฟแวร์</t>
  </si>
  <si>
    <t>รวมสาขาการจัดการระบบสารสนเทศ</t>
  </si>
  <si>
    <t>6. ระบบสารสนเทศ-การจัดการระบบสารสนเทศ ภาคปกติ 4 ปี  (ศูนย์โชติเวช)</t>
  </si>
  <si>
    <t>คณะ/หลักสูตร</t>
  </si>
  <si>
    <t>1. ศิลปศาสตร์ประยุกต์</t>
  </si>
  <si>
    <t>2. วิทยาศาสตร์และเทคโนโลยี</t>
  </si>
  <si>
    <t>3. บริหารธุรกิจ</t>
  </si>
  <si>
    <t>4. วิศวกรรมศาสตร์</t>
  </si>
  <si>
    <t>5. ครุศาสตร์อุตสาหกรรม</t>
  </si>
  <si>
    <t>6. อุตสาหกรรมสิ่งทอและออกแบบแฟชั่น</t>
  </si>
  <si>
    <t>7. เทคโนโลยีคหกรรมศาสตร์</t>
  </si>
  <si>
    <t>8. เทคโนโลยีสื่อสารมวลชน</t>
  </si>
  <si>
    <t>9. สถาปัตยกรรมศาสตร์และการออกแบบ</t>
  </si>
  <si>
    <t>รวมทั้ง 9 คณะ</t>
  </si>
  <si>
    <t xml:space="preserve">      รวมปริญญาตรี ภาคปกติ 4 ปี</t>
  </si>
  <si>
    <t xml:space="preserve">      รวมปริญญาตรี ภาคสมทบ 4 ปี</t>
  </si>
  <si>
    <t xml:space="preserve">      รวมปริญญาตรี ภาคสมทบ 2 ปี</t>
  </si>
  <si>
    <t>รวมครุศาสตร์อุตสาหกรรม</t>
  </si>
  <si>
    <t>รวมวิศวกรรมศาสตร์</t>
  </si>
  <si>
    <t>รวมบริหารธุรกิจ</t>
  </si>
  <si>
    <t>รวมวิทยาศาสตร์ฯ</t>
  </si>
  <si>
    <t>รวมศิลปศาสตร์ประยุกต์</t>
  </si>
  <si>
    <t>รวมอุตสาหกรรมสิ่งทอฯ</t>
  </si>
  <si>
    <t>รวมเทคโนโลยีคหกรรมศาสตร์</t>
  </si>
  <si>
    <t>รวมเทคโนโลยีสื่อสารมวลชน</t>
  </si>
  <si>
    <t>รวมสถาปัตยกรรมศาสตร์ฯ</t>
  </si>
  <si>
    <t xml:space="preserve">      รวมปวส. ภาคปกติ 2 ปี</t>
  </si>
  <si>
    <t xml:space="preserve">      รวมปริญญาตรี ภาคปกติ 2 ปี</t>
  </si>
  <si>
    <t xml:space="preserve">      รวมปริญญาตรีเทียบโอน ภาคปกติ</t>
  </si>
  <si>
    <t xml:space="preserve">      รวมปริญญาตรีเทียบโอน ภาคสมทบ</t>
  </si>
  <si>
    <t xml:space="preserve">      รวมปริญญาตรี ภาคปกติ 3 ปี</t>
  </si>
  <si>
    <t xml:space="preserve">      รวมปริญญาตรี ภาคสมทบ 3 ปี</t>
  </si>
  <si>
    <t xml:space="preserve">      รวมปริญญาตรี ภาคปกติ 5 ปี</t>
  </si>
  <si>
    <t>1. เทคโนโลยีเสื้อผ้า ภาคปกติ 4 ปี  (ศูนย์ชุมพรเขตรฯ)</t>
  </si>
  <si>
    <t>2. เทคโนโลยีเคมีสิ่งทอ ภาคปกติ 4 ปี  (ศูนย์ชุมพรเขตรฯ)</t>
  </si>
  <si>
    <t>1. เทคโนโลยีเคมีสิ่งทอ ภาคปกติ 2 ปี  (ศูนย์ชุมพรเขตรฯ)</t>
  </si>
  <si>
    <t>2. เทคโนโลยีเสื้อผ้า ภาคปกติ 2 ปี  (ศูนย์ชุมพรเขตรฯ)</t>
  </si>
  <si>
    <t xml:space="preserve">      รวมปริญญาโท ภาคสมทบ</t>
  </si>
  <si>
    <t xml:space="preserve">      รวมปริญญาบัณฑิต ภาคสมทบ</t>
  </si>
  <si>
    <t>จำแนกตามคณะ</t>
  </si>
  <si>
    <t xml:space="preserve">      รวมปริญญาตรี ภาคสมทบเสาร์-อาทิตย์</t>
  </si>
  <si>
    <t>สรุปยอดจำนวนรวมนักศึกษา จำนวนหน่วยกิตรวมที่ลงทะเบียนของนักศึกษา ประจำปีการศึกษา 2550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</si>
</sst>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8">
    <font>
      <sz val="10"/>
      <name val="Arial"/>
      <family val="0"/>
    </font>
    <font>
      <sz val="14"/>
      <name val="Angsana New"/>
      <family val="1"/>
    </font>
    <font>
      <sz val="8"/>
      <name val="Arial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b/>
      <sz val="13"/>
      <name val="Angsana New"/>
      <family val="1"/>
    </font>
    <font>
      <sz val="13.5"/>
      <name val="Angsana New"/>
      <family val="1"/>
    </font>
    <font>
      <sz val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9" fontId="1" fillId="0" borderId="1" xfId="15" applyNumberFormat="1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169" fontId="1" fillId="0" borderId="3" xfId="15" applyNumberFormat="1" applyFont="1" applyFill="1" applyBorder="1" applyAlignment="1">
      <alignment/>
    </xf>
    <xf numFmtId="169" fontId="3" fillId="0" borderId="1" xfId="15" applyNumberFormat="1" applyFont="1" applyFill="1" applyBorder="1" applyAlignment="1">
      <alignment/>
    </xf>
    <xf numFmtId="169" fontId="4" fillId="0" borderId="1" xfId="15" applyNumberFormat="1" applyFont="1" applyFill="1" applyBorder="1" applyAlignment="1">
      <alignment/>
    </xf>
    <xf numFmtId="169" fontId="4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1" fontId="1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1" fontId="3" fillId="0" borderId="5" xfId="15" applyNumberFormat="1" applyFont="1" applyFill="1" applyBorder="1" applyAlignment="1">
      <alignment/>
    </xf>
    <xf numFmtId="169" fontId="1" fillId="0" borderId="5" xfId="15" applyNumberFormat="1" applyFont="1" applyFill="1" applyBorder="1" applyAlignment="1">
      <alignment/>
    </xf>
    <xf numFmtId="169" fontId="3" fillId="0" borderId="5" xfId="15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169" fontId="4" fillId="0" borderId="5" xfId="15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69" fontId="4" fillId="0" borderId="7" xfId="15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169" fontId="4" fillId="2" borderId="9" xfId="15" applyNumberFormat="1" applyFont="1" applyFill="1" applyBorder="1" applyAlignment="1">
      <alignment/>
    </xf>
    <xf numFmtId="169" fontId="4" fillId="2" borderId="10" xfId="15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69" fontId="4" fillId="2" borderId="1" xfId="15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9" fontId="3" fillId="0" borderId="3" xfId="15" applyNumberFormat="1" applyFont="1" applyFill="1" applyBorder="1" applyAlignment="1">
      <alignment/>
    </xf>
    <xf numFmtId="169" fontId="3" fillId="0" borderId="7" xfId="15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169" fontId="4" fillId="2" borderId="3" xfId="15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169" fontId="4" fillId="2" borderId="5" xfId="15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169" fontId="4" fillId="2" borderId="7" xfId="15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9" fontId="1" fillId="0" borderId="0" xfId="0" applyNumberFormat="1" applyFont="1" applyAlignment="1">
      <alignment/>
    </xf>
    <xf numFmtId="0" fontId="4" fillId="0" borderId="8" xfId="0" applyFont="1" applyFill="1" applyBorder="1" applyAlignment="1">
      <alignment horizontal="center"/>
    </xf>
    <xf numFmtId="169" fontId="4" fillId="0" borderId="9" xfId="15" applyNumberFormat="1" applyFont="1" applyFill="1" applyBorder="1" applyAlignment="1">
      <alignment/>
    </xf>
    <xf numFmtId="169" fontId="4" fillId="0" borderId="10" xfId="15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 horizontal="left" vertical="center"/>
    </xf>
    <xf numFmtId="169" fontId="1" fillId="0" borderId="1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933950" y="304800"/>
          <a:ext cx="1533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 ปวส. ค่า FTES / 38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933950" y="304800"/>
          <a:ext cx="1533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 ปวส. ค่า FTES / 38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10125" y="304800"/>
          <a:ext cx="1657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ระดับปริญญาโท ค่า FTES / 24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10125" y="304800"/>
          <a:ext cx="1657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ระดับปริญญาโท ค่า FTES / 24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10125" y="304800"/>
          <a:ext cx="1657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ระดับปริญญาโท ค่า FTES / 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25">
      <selection activeCell="B37" sqref="B37:I37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25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2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21">
      <c r="A6" s="48" t="s">
        <v>40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v>39</v>
      </c>
      <c r="C7" s="4">
        <v>22</v>
      </c>
      <c r="D7" s="4">
        <f>B7*C7</f>
        <v>858</v>
      </c>
      <c r="E7" s="4"/>
      <c r="F7" s="4"/>
      <c r="G7" s="4">
        <f>E7*F7</f>
        <v>0</v>
      </c>
      <c r="H7" s="4">
        <f>D7+G7</f>
        <v>858</v>
      </c>
      <c r="I7" s="11">
        <f>H7/18</f>
        <v>48</v>
      </c>
    </row>
    <row r="8" spans="1:9" s="12" customFormat="1" ht="21">
      <c r="A8" s="10" t="s">
        <v>14</v>
      </c>
      <c r="B8" s="4">
        <v>37</v>
      </c>
      <c r="C8" s="4">
        <v>21</v>
      </c>
      <c r="D8" s="4">
        <f>B8*C8</f>
        <v>777</v>
      </c>
      <c r="E8" s="4"/>
      <c r="F8" s="4"/>
      <c r="G8" s="4">
        <f>E8*F8</f>
        <v>0</v>
      </c>
      <c r="H8" s="4">
        <f>D8+G8</f>
        <v>777</v>
      </c>
      <c r="I8" s="11">
        <f>H8/18</f>
        <v>43</v>
      </c>
    </row>
    <row r="9" spans="1:9" s="12" customFormat="1" ht="21">
      <c r="A9" s="10" t="s">
        <v>26</v>
      </c>
      <c r="B9" s="4">
        <v>34</v>
      </c>
      <c r="C9" s="4">
        <v>21</v>
      </c>
      <c r="D9" s="4">
        <f>B9*C9</f>
        <v>714</v>
      </c>
      <c r="E9" s="4"/>
      <c r="F9" s="4"/>
      <c r="G9" s="4">
        <f>E9*F9</f>
        <v>0</v>
      </c>
      <c r="H9" s="4">
        <f>D9+G9</f>
        <v>714</v>
      </c>
      <c r="I9" s="11">
        <f>H9/18</f>
        <v>40</v>
      </c>
    </row>
    <row r="10" spans="1:9" s="12" customFormat="1" ht="21">
      <c r="A10" s="10" t="s">
        <v>27</v>
      </c>
      <c r="B10" s="4">
        <v>0</v>
      </c>
      <c r="C10" s="4"/>
      <c r="D10" s="4">
        <f>B10*C10</f>
        <v>0</v>
      </c>
      <c r="E10" s="4"/>
      <c r="F10" s="4"/>
      <c r="G10" s="4">
        <f>E10*F10</f>
        <v>0</v>
      </c>
      <c r="H10" s="4">
        <f>D10+G10</f>
        <v>0</v>
      </c>
      <c r="I10" s="11">
        <f>H10/18</f>
        <v>0</v>
      </c>
    </row>
    <row r="11" spans="1:9" s="12" customFormat="1" ht="21">
      <c r="A11" s="13" t="s">
        <v>28</v>
      </c>
      <c r="B11" s="7">
        <f>SUM(B7:B10)</f>
        <v>110</v>
      </c>
      <c r="C11" s="7"/>
      <c r="D11" s="7"/>
      <c r="E11" s="7">
        <f>SUM(E7:E10)</f>
        <v>0</v>
      </c>
      <c r="F11" s="7"/>
      <c r="G11" s="7"/>
      <c r="H11" s="7">
        <f>SUM(H7:H10)</f>
        <v>2349</v>
      </c>
      <c r="I11" s="14">
        <f>SUM(I7:I10)</f>
        <v>131</v>
      </c>
    </row>
    <row r="12" spans="1:9" ht="21">
      <c r="A12" s="48" t="s">
        <v>41</v>
      </c>
      <c r="B12" s="49"/>
      <c r="C12" s="49"/>
      <c r="D12" s="49"/>
      <c r="E12" s="49"/>
      <c r="F12" s="49"/>
      <c r="G12" s="49"/>
      <c r="H12" s="49"/>
      <c r="I12" s="50"/>
    </row>
    <row r="13" spans="1:9" s="12" customFormat="1" ht="21">
      <c r="A13" s="10" t="s">
        <v>15</v>
      </c>
      <c r="B13" s="4">
        <v>37</v>
      </c>
      <c r="C13" s="4">
        <v>22</v>
      </c>
      <c r="D13" s="4">
        <f>B13*C13</f>
        <v>814</v>
      </c>
      <c r="E13" s="4"/>
      <c r="F13" s="4"/>
      <c r="G13" s="4">
        <f>E13*F13</f>
        <v>0</v>
      </c>
      <c r="H13" s="4">
        <f>D13+G13</f>
        <v>814</v>
      </c>
      <c r="I13" s="15">
        <f>H13/18</f>
        <v>45</v>
      </c>
    </row>
    <row r="14" spans="1:9" s="12" customFormat="1" ht="21">
      <c r="A14" s="10" t="s">
        <v>14</v>
      </c>
      <c r="B14" s="4">
        <v>29</v>
      </c>
      <c r="C14" s="4">
        <v>18</v>
      </c>
      <c r="D14" s="4">
        <f>B14*C14</f>
        <v>522</v>
      </c>
      <c r="E14" s="4"/>
      <c r="F14" s="4"/>
      <c r="G14" s="4">
        <f>E14*F14</f>
        <v>0</v>
      </c>
      <c r="H14" s="4">
        <f>D14+G14</f>
        <v>522</v>
      </c>
      <c r="I14" s="15">
        <f>H14/18</f>
        <v>29</v>
      </c>
    </row>
    <row r="15" spans="1:9" s="12" customFormat="1" ht="21">
      <c r="A15" s="10" t="s">
        <v>26</v>
      </c>
      <c r="B15" s="4">
        <v>0</v>
      </c>
      <c r="C15" s="4"/>
      <c r="D15" s="4">
        <f>B15*C15</f>
        <v>0</v>
      </c>
      <c r="E15" s="4"/>
      <c r="F15" s="4"/>
      <c r="G15" s="4">
        <f>E15*F15</f>
        <v>0</v>
      </c>
      <c r="H15" s="4">
        <f>D15+G15</f>
        <v>0</v>
      </c>
      <c r="I15" s="15">
        <f>H15/18</f>
        <v>0</v>
      </c>
    </row>
    <row r="16" spans="1:9" s="12" customFormat="1" ht="21">
      <c r="A16" s="10" t="s">
        <v>27</v>
      </c>
      <c r="B16" s="4">
        <v>0</v>
      </c>
      <c r="C16" s="4"/>
      <c r="D16" s="4">
        <f>B16*C16</f>
        <v>0</v>
      </c>
      <c r="E16" s="4"/>
      <c r="F16" s="4"/>
      <c r="G16" s="4">
        <f>E16*F16</f>
        <v>0</v>
      </c>
      <c r="H16" s="4">
        <f>D16+G16</f>
        <v>0</v>
      </c>
      <c r="I16" s="15">
        <f>H16/18</f>
        <v>0</v>
      </c>
    </row>
    <row r="17" spans="1:9" s="12" customFormat="1" ht="21">
      <c r="A17" s="13" t="s">
        <v>30</v>
      </c>
      <c r="B17" s="7">
        <f>SUM(B13:B16)</f>
        <v>66</v>
      </c>
      <c r="C17" s="7"/>
      <c r="D17" s="7"/>
      <c r="E17" s="7">
        <f>SUM(E13:E16)</f>
        <v>0</v>
      </c>
      <c r="F17" s="7"/>
      <c r="G17" s="7"/>
      <c r="H17" s="7">
        <f>SUM(H13:H16)</f>
        <v>1336</v>
      </c>
      <c r="I17" s="16">
        <f>SUM(I13:I16)</f>
        <v>74</v>
      </c>
    </row>
    <row r="18" spans="1:9" ht="21">
      <c r="A18" s="48" t="s">
        <v>42</v>
      </c>
      <c r="B18" s="49"/>
      <c r="C18" s="49"/>
      <c r="D18" s="49"/>
      <c r="E18" s="49"/>
      <c r="F18" s="49"/>
      <c r="G18" s="49"/>
      <c r="H18" s="49"/>
      <c r="I18" s="50"/>
    </row>
    <row r="19" spans="1:9" s="12" customFormat="1" ht="21">
      <c r="A19" s="10" t="s">
        <v>15</v>
      </c>
      <c r="B19" s="4">
        <v>41</v>
      </c>
      <c r="C19" s="4">
        <v>19</v>
      </c>
      <c r="D19" s="4">
        <f>B19*C19</f>
        <v>779</v>
      </c>
      <c r="E19" s="4"/>
      <c r="F19" s="4"/>
      <c r="G19" s="4">
        <f>E19*F19</f>
        <v>0</v>
      </c>
      <c r="H19" s="4">
        <f>D19+G19</f>
        <v>779</v>
      </c>
      <c r="I19" s="15">
        <f>H19/18</f>
        <v>43</v>
      </c>
    </row>
    <row r="20" spans="1:9" s="12" customFormat="1" ht="21">
      <c r="A20" s="10" t="s">
        <v>14</v>
      </c>
      <c r="B20" s="4">
        <v>40</v>
      </c>
      <c r="C20" s="4">
        <v>18</v>
      </c>
      <c r="D20" s="4">
        <f>B20*C20</f>
        <v>720</v>
      </c>
      <c r="E20" s="4"/>
      <c r="F20" s="4"/>
      <c r="G20" s="4">
        <f>E20*F20</f>
        <v>0</v>
      </c>
      <c r="H20" s="4">
        <f>D20+G20</f>
        <v>720</v>
      </c>
      <c r="I20" s="15">
        <f>H20/18</f>
        <v>40</v>
      </c>
    </row>
    <row r="21" spans="1:9" s="12" customFormat="1" ht="21">
      <c r="A21" s="10" t="s">
        <v>26</v>
      </c>
      <c r="B21" s="4">
        <v>38</v>
      </c>
      <c r="C21" s="4">
        <v>18</v>
      </c>
      <c r="D21" s="4">
        <f>B21*C21</f>
        <v>684</v>
      </c>
      <c r="E21" s="4"/>
      <c r="F21" s="4"/>
      <c r="G21" s="4">
        <f>E21*F21</f>
        <v>0</v>
      </c>
      <c r="H21" s="4">
        <f>D21+G21</f>
        <v>684</v>
      </c>
      <c r="I21" s="15">
        <f>H21/18</f>
        <v>38</v>
      </c>
    </row>
    <row r="22" spans="1:9" s="12" customFormat="1" ht="21">
      <c r="A22" s="10" t="s">
        <v>27</v>
      </c>
      <c r="B22" s="4">
        <v>28</v>
      </c>
      <c r="C22" s="4">
        <v>15</v>
      </c>
      <c r="D22" s="4">
        <f>B22*C22</f>
        <v>420</v>
      </c>
      <c r="E22" s="4"/>
      <c r="F22" s="4"/>
      <c r="G22" s="4">
        <f>E22*F22</f>
        <v>0</v>
      </c>
      <c r="H22" s="4">
        <f>D22+G22</f>
        <v>420</v>
      </c>
      <c r="I22" s="15">
        <f>H22/18</f>
        <v>23</v>
      </c>
    </row>
    <row r="23" spans="1:9" s="12" customFormat="1" ht="21">
      <c r="A23" s="13" t="s">
        <v>29</v>
      </c>
      <c r="B23" s="7">
        <f>SUM(B19:B22)</f>
        <v>147</v>
      </c>
      <c r="C23" s="7"/>
      <c r="D23" s="7"/>
      <c r="E23" s="7">
        <f>SUM(E19:E22)</f>
        <v>0</v>
      </c>
      <c r="F23" s="7"/>
      <c r="G23" s="7"/>
      <c r="H23" s="7">
        <f>SUM(H19:H22)</f>
        <v>2603</v>
      </c>
      <c r="I23" s="16">
        <f>SUM(I19:I22)</f>
        <v>144</v>
      </c>
    </row>
    <row r="24" spans="1:9" s="12" customFormat="1" ht="23.25">
      <c r="A24" s="17" t="s">
        <v>37</v>
      </c>
      <c r="B24" s="8">
        <f>B23+B17+B11</f>
        <v>323</v>
      </c>
      <c r="C24" s="8"/>
      <c r="D24" s="8"/>
      <c r="E24" s="8">
        <f>E23+E17+E11</f>
        <v>0</v>
      </c>
      <c r="F24" s="8"/>
      <c r="G24" s="8"/>
      <c r="H24" s="8">
        <f>H23+H17+H11</f>
        <v>6288</v>
      </c>
      <c r="I24" s="18">
        <f>I11+I17+I23</f>
        <v>349</v>
      </c>
    </row>
    <row r="25" spans="1:9" ht="21">
      <c r="A25" s="48" t="s">
        <v>31</v>
      </c>
      <c r="B25" s="49"/>
      <c r="C25" s="49"/>
      <c r="D25" s="49"/>
      <c r="E25" s="49"/>
      <c r="F25" s="49"/>
      <c r="G25" s="49"/>
      <c r="H25" s="49"/>
      <c r="I25" s="50"/>
    </row>
    <row r="26" spans="1:9" s="12" customFormat="1" ht="21">
      <c r="A26" s="10" t="s">
        <v>15</v>
      </c>
      <c r="B26" s="4">
        <v>0</v>
      </c>
      <c r="C26" s="4"/>
      <c r="D26" s="4">
        <f>B26*C26</f>
        <v>0</v>
      </c>
      <c r="E26" s="4"/>
      <c r="F26" s="4"/>
      <c r="G26" s="4">
        <f>E26*F26</f>
        <v>0</v>
      </c>
      <c r="H26" s="4">
        <f>D26+G26</f>
        <v>0</v>
      </c>
      <c r="I26" s="15">
        <f>H26/18</f>
        <v>0</v>
      </c>
    </row>
    <row r="27" spans="1:9" s="12" customFormat="1" ht="21">
      <c r="A27" s="10" t="s">
        <v>14</v>
      </c>
      <c r="B27" s="4">
        <v>0</v>
      </c>
      <c r="C27" s="4"/>
      <c r="D27" s="4">
        <f>B27*C27</f>
        <v>0</v>
      </c>
      <c r="E27" s="4"/>
      <c r="F27" s="4"/>
      <c r="G27" s="4">
        <f>E27*F27</f>
        <v>0</v>
      </c>
      <c r="H27" s="4">
        <f>D27+G27</f>
        <v>0</v>
      </c>
      <c r="I27" s="15">
        <f>H27/18</f>
        <v>0</v>
      </c>
    </row>
    <row r="28" spans="1:9" s="12" customFormat="1" ht="21">
      <c r="A28" s="10" t="s">
        <v>26</v>
      </c>
      <c r="B28" s="4">
        <v>16</v>
      </c>
      <c r="C28" s="4">
        <v>21</v>
      </c>
      <c r="D28" s="4">
        <f>B28*C28</f>
        <v>336</v>
      </c>
      <c r="E28" s="4"/>
      <c r="F28" s="4"/>
      <c r="G28" s="4">
        <f>E28*F28</f>
        <v>0</v>
      </c>
      <c r="H28" s="4">
        <f>D28+G28</f>
        <v>336</v>
      </c>
      <c r="I28" s="15">
        <f>H28/18</f>
        <v>19</v>
      </c>
    </row>
    <row r="29" spans="1:9" s="12" customFormat="1" ht="21">
      <c r="A29" s="10" t="s">
        <v>27</v>
      </c>
      <c r="B29" s="4">
        <v>0</v>
      </c>
      <c r="C29" s="4"/>
      <c r="D29" s="4">
        <f>B29*C29</f>
        <v>0</v>
      </c>
      <c r="E29" s="4"/>
      <c r="F29" s="4"/>
      <c r="G29" s="4">
        <f>E29*F29</f>
        <v>0</v>
      </c>
      <c r="H29" s="4">
        <f>D29+G29</f>
        <v>0</v>
      </c>
      <c r="I29" s="15">
        <f>H29/18</f>
        <v>0</v>
      </c>
    </row>
    <row r="30" spans="1:9" s="12" customFormat="1" ht="21">
      <c r="A30" s="13" t="s">
        <v>28</v>
      </c>
      <c r="B30" s="7">
        <f>SUM(B26:B29)</f>
        <v>16</v>
      </c>
      <c r="C30" s="7"/>
      <c r="D30" s="7"/>
      <c r="E30" s="7">
        <f>SUM(E26:E29)</f>
        <v>0</v>
      </c>
      <c r="F30" s="7"/>
      <c r="G30" s="7"/>
      <c r="H30" s="7">
        <f>SUM(H26:H29)</f>
        <v>336</v>
      </c>
      <c r="I30" s="16">
        <f>SUM(I26:I29)</f>
        <v>19</v>
      </c>
    </row>
    <row r="31" spans="1:9" ht="21">
      <c r="A31" s="48" t="s">
        <v>32</v>
      </c>
      <c r="B31" s="49"/>
      <c r="C31" s="49"/>
      <c r="D31" s="49"/>
      <c r="E31" s="49"/>
      <c r="F31" s="49"/>
      <c r="G31" s="49"/>
      <c r="H31" s="49"/>
      <c r="I31" s="50"/>
    </row>
    <row r="32" spans="1:9" s="12" customFormat="1" ht="21">
      <c r="A32" s="10" t="s">
        <v>15</v>
      </c>
      <c r="B32" s="4">
        <v>22</v>
      </c>
      <c r="C32" s="4">
        <v>19</v>
      </c>
      <c r="D32" s="4">
        <f>B32*C32</f>
        <v>418</v>
      </c>
      <c r="E32" s="4"/>
      <c r="F32" s="4"/>
      <c r="G32" s="4">
        <f>E32*F32</f>
        <v>0</v>
      </c>
      <c r="H32" s="4">
        <f>D32+G32</f>
        <v>418</v>
      </c>
      <c r="I32" s="15">
        <f>H32/18</f>
        <v>23</v>
      </c>
    </row>
    <row r="33" spans="1:9" s="12" customFormat="1" ht="21">
      <c r="A33" s="10" t="s">
        <v>14</v>
      </c>
      <c r="B33" s="4">
        <v>0</v>
      </c>
      <c r="C33" s="4"/>
      <c r="D33" s="4">
        <f>B33*C33</f>
        <v>0</v>
      </c>
      <c r="E33" s="4"/>
      <c r="F33" s="4"/>
      <c r="G33" s="4">
        <f>E33*F33</f>
        <v>0</v>
      </c>
      <c r="H33" s="4">
        <f>D33+G33</f>
        <v>0</v>
      </c>
      <c r="I33" s="15">
        <f>H33/18</f>
        <v>0</v>
      </c>
    </row>
    <row r="34" spans="1:9" s="12" customFormat="1" ht="21">
      <c r="A34" s="10" t="s">
        <v>26</v>
      </c>
      <c r="B34" s="4">
        <v>0</v>
      </c>
      <c r="C34" s="4"/>
      <c r="D34" s="4">
        <f>B34*C34</f>
        <v>0</v>
      </c>
      <c r="E34" s="4"/>
      <c r="F34" s="4"/>
      <c r="G34" s="4">
        <f>E34*F34</f>
        <v>0</v>
      </c>
      <c r="H34" s="4">
        <f>D34+G34</f>
        <v>0</v>
      </c>
      <c r="I34" s="15">
        <f>H34/18</f>
        <v>0</v>
      </c>
    </row>
    <row r="35" spans="1:9" s="12" customFormat="1" ht="21">
      <c r="A35" s="10" t="s">
        <v>27</v>
      </c>
      <c r="B35" s="4">
        <v>0</v>
      </c>
      <c r="C35" s="4"/>
      <c r="D35" s="4">
        <f>B35*C35</f>
        <v>0</v>
      </c>
      <c r="E35" s="4"/>
      <c r="F35" s="4"/>
      <c r="G35" s="4">
        <f>E35*F35</f>
        <v>0</v>
      </c>
      <c r="H35" s="4">
        <f>D35+G35</f>
        <v>0</v>
      </c>
      <c r="I35" s="15">
        <f>H35/18</f>
        <v>0</v>
      </c>
    </row>
    <row r="36" spans="1:9" s="12" customFormat="1" ht="21">
      <c r="A36" s="13" t="s">
        <v>29</v>
      </c>
      <c r="B36" s="7">
        <f>SUM(B32:B35)</f>
        <v>22</v>
      </c>
      <c r="C36" s="7"/>
      <c r="D36" s="7"/>
      <c r="E36" s="7">
        <f>SUM(E32:E35)</f>
        <v>0</v>
      </c>
      <c r="F36" s="7"/>
      <c r="G36" s="7"/>
      <c r="H36" s="7">
        <f>SUM(H32:H35)</f>
        <v>418</v>
      </c>
      <c r="I36" s="16">
        <f>SUM(I32:I35)</f>
        <v>23</v>
      </c>
    </row>
    <row r="37" spans="1:9" s="12" customFormat="1" ht="24" thickBot="1">
      <c r="A37" s="19" t="s">
        <v>43</v>
      </c>
      <c r="B37" s="9">
        <f>B36+B30</f>
        <v>38</v>
      </c>
      <c r="C37" s="9"/>
      <c r="D37" s="9"/>
      <c r="E37" s="9">
        <f>E36+E30</f>
        <v>0</v>
      </c>
      <c r="F37" s="9"/>
      <c r="G37" s="9"/>
      <c r="H37" s="9">
        <f>H36+H30</f>
        <v>754</v>
      </c>
      <c r="I37" s="20">
        <f>I36+I30</f>
        <v>42</v>
      </c>
    </row>
    <row r="38" spans="1:9" ht="24" thickBot="1">
      <c r="A38" s="21" t="s">
        <v>44</v>
      </c>
      <c r="B38" s="22">
        <f>B37+B24</f>
        <v>361</v>
      </c>
      <c r="C38" s="22"/>
      <c r="D38" s="22"/>
      <c r="E38" s="22">
        <f>E37+E24</f>
        <v>0</v>
      </c>
      <c r="F38" s="22"/>
      <c r="G38" s="22"/>
      <c r="H38" s="22">
        <f>H37+H24</f>
        <v>7042</v>
      </c>
      <c r="I38" s="23">
        <f>I37+I24</f>
        <v>391</v>
      </c>
    </row>
  </sheetData>
  <mergeCells count="16">
    <mergeCell ref="A1:I1"/>
    <mergeCell ref="A2:I2"/>
    <mergeCell ref="H3:H4"/>
    <mergeCell ref="I4:I5"/>
    <mergeCell ref="A6:I6"/>
    <mergeCell ref="A3:A5"/>
    <mergeCell ref="E3:F3"/>
    <mergeCell ref="G3:G4"/>
    <mergeCell ref="E4:F4"/>
    <mergeCell ref="B4:C4"/>
    <mergeCell ref="D3:D4"/>
    <mergeCell ref="B3:C3"/>
    <mergeCell ref="A12:I12"/>
    <mergeCell ref="A18:I18"/>
    <mergeCell ref="A25:I25"/>
    <mergeCell ref="A31:I31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1" manualBreakCount="1">
    <brk id="2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4">
      <selection activeCell="B22" sqref="B22:I22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66" t="s">
        <v>23</v>
      </c>
      <c r="B2" s="66"/>
      <c r="C2" s="66"/>
      <c r="D2" s="66"/>
      <c r="E2" s="66"/>
      <c r="F2" s="66"/>
      <c r="G2" s="66"/>
      <c r="H2" s="66"/>
      <c r="I2" s="66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2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21">
      <c r="A6" s="48" t="s">
        <v>13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v>118</v>
      </c>
      <c r="C7" s="4">
        <v>22</v>
      </c>
      <c r="D7" s="4">
        <f>B7*C7</f>
        <v>2596</v>
      </c>
      <c r="E7" s="4">
        <v>0</v>
      </c>
      <c r="F7" s="4">
        <v>0</v>
      </c>
      <c r="G7" s="4">
        <f>E7*F7</f>
        <v>0</v>
      </c>
      <c r="H7" s="4">
        <f>D7+G7</f>
        <v>2596</v>
      </c>
      <c r="I7" s="15">
        <f>H7/19</f>
        <v>137</v>
      </c>
    </row>
    <row r="8" spans="1:9" s="12" customFormat="1" ht="21">
      <c r="A8" s="10" t="s">
        <v>14</v>
      </c>
      <c r="B8" s="4">
        <f>64+63</f>
        <v>127</v>
      </c>
      <c r="C8" s="4">
        <v>21</v>
      </c>
      <c r="D8" s="4">
        <f>B8*C8</f>
        <v>2667</v>
      </c>
      <c r="E8" s="4">
        <v>0</v>
      </c>
      <c r="F8" s="4">
        <v>0</v>
      </c>
      <c r="G8" s="4">
        <f>E8*F8</f>
        <v>0</v>
      </c>
      <c r="H8" s="4">
        <f>D8+G8</f>
        <v>2667</v>
      </c>
      <c r="I8" s="15">
        <f>H8/19</f>
        <v>140</v>
      </c>
    </row>
    <row r="9" spans="1:9" s="12" customFormat="1" ht="21">
      <c r="A9" s="13" t="s">
        <v>18</v>
      </c>
      <c r="B9" s="7">
        <f>SUM(B7:B8)</f>
        <v>245</v>
      </c>
      <c r="C9" s="4"/>
      <c r="D9" s="4"/>
      <c r="E9" s="7">
        <f>SUM(E7:E8)</f>
        <v>0</v>
      </c>
      <c r="F9" s="4"/>
      <c r="G9" s="4"/>
      <c r="H9" s="7">
        <f>SUM(H7:H8)</f>
        <v>5263</v>
      </c>
      <c r="I9" s="16">
        <f>SUM(I7:I8)</f>
        <v>277</v>
      </c>
    </row>
    <row r="10" spans="1:9" ht="21">
      <c r="A10" s="48" t="s">
        <v>16</v>
      </c>
      <c r="B10" s="49"/>
      <c r="C10" s="49"/>
      <c r="D10" s="49"/>
      <c r="E10" s="49"/>
      <c r="F10" s="49"/>
      <c r="G10" s="49"/>
      <c r="H10" s="49"/>
      <c r="I10" s="50"/>
    </row>
    <row r="11" spans="1:9" s="12" customFormat="1" ht="21">
      <c r="A11" s="10" t="s">
        <v>15</v>
      </c>
      <c r="B11" s="4">
        <f>25</f>
        <v>25</v>
      </c>
      <c r="C11" s="4">
        <v>22</v>
      </c>
      <c r="D11" s="4">
        <f>B11*C11</f>
        <v>550</v>
      </c>
      <c r="E11" s="4">
        <v>0</v>
      </c>
      <c r="F11" s="4">
        <v>0</v>
      </c>
      <c r="G11" s="4">
        <f>E11*F11</f>
        <v>0</v>
      </c>
      <c r="H11" s="4">
        <f>D11+G11</f>
        <v>550</v>
      </c>
      <c r="I11" s="15">
        <f>H11/19</f>
        <v>29</v>
      </c>
    </row>
    <row r="12" spans="1:9" s="12" customFormat="1" ht="21">
      <c r="A12" s="10" t="s">
        <v>14</v>
      </c>
      <c r="B12" s="4">
        <f>39</f>
        <v>39</v>
      </c>
      <c r="C12" s="4">
        <v>21</v>
      </c>
      <c r="D12" s="4">
        <f>B12*C12</f>
        <v>819</v>
      </c>
      <c r="E12" s="4">
        <v>0</v>
      </c>
      <c r="F12" s="4">
        <v>0</v>
      </c>
      <c r="G12" s="4">
        <f>E12*F12</f>
        <v>0</v>
      </c>
      <c r="H12" s="4">
        <f>D12+G12</f>
        <v>819</v>
      </c>
      <c r="I12" s="15">
        <f>H12/19</f>
        <v>43</v>
      </c>
    </row>
    <row r="13" spans="1:9" s="12" customFormat="1" ht="21">
      <c r="A13" s="13" t="s">
        <v>19</v>
      </c>
      <c r="B13" s="7">
        <f>SUM(B11:B12)</f>
        <v>64</v>
      </c>
      <c r="C13" s="4"/>
      <c r="D13" s="4"/>
      <c r="E13" s="4">
        <f>SUM(E11:E12)</f>
        <v>0</v>
      </c>
      <c r="F13" s="4"/>
      <c r="G13" s="4"/>
      <c r="H13" s="7">
        <f>SUM(H11:H12)</f>
        <v>1369</v>
      </c>
      <c r="I13" s="16">
        <f>SUM(I11:I12)</f>
        <v>72</v>
      </c>
    </row>
    <row r="14" spans="1:9" ht="21">
      <c r="A14" s="48" t="s">
        <v>17</v>
      </c>
      <c r="B14" s="49"/>
      <c r="C14" s="49"/>
      <c r="D14" s="49"/>
      <c r="E14" s="49"/>
      <c r="F14" s="49"/>
      <c r="G14" s="49"/>
      <c r="H14" s="49"/>
      <c r="I14" s="50"/>
    </row>
    <row r="15" spans="1:9" s="12" customFormat="1" ht="21">
      <c r="A15" s="10" t="s">
        <v>15</v>
      </c>
      <c r="B15" s="4">
        <v>341</v>
      </c>
      <c r="C15" s="4">
        <v>22</v>
      </c>
      <c r="D15" s="4">
        <f>B15*C15</f>
        <v>7502</v>
      </c>
      <c r="E15" s="4">
        <v>0</v>
      </c>
      <c r="F15" s="4">
        <v>0</v>
      </c>
      <c r="G15" s="4">
        <f>E15*F15</f>
        <v>0</v>
      </c>
      <c r="H15" s="4">
        <f>D15+G15</f>
        <v>7502</v>
      </c>
      <c r="I15" s="15">
        <f>H15/19</f>
        <v>395</v>
      </c>
    </row>
    <row r="16" spans="1:9" s="12" customFormat="1" ht="21">
      <c r="A16" s="10" t="s">
        <v>14</v>
      </c>
      <c r="B16" s="4">
        <f>199+171</f>
        <v>370</v>
      </c>
      <c r="C16" s="4">
        <v>21</v>
      </c>
      <c r="D16" s="4">
        <f>B16*C16</f>
        <v>7770</v>
      </c>
      <c r="E16" s="4">
        <v>0</v>
      </c>
      <c r="F16" s="4">
        <v>0</v>
      </c>
      <c r="G16" s="4">
        <f>E16*F16</f>
        <v>0</v>
      </c>
      <c r="H16" s="4">
        <f>D16+G16</f>
        <v>7770</v>
      </c>
      <c r="I16" s="15">
        <f>H16/19</f>
        <v>409</v>
      </c>
    </row>
    <row r="17" spans="1:9" s="12" customFormat="1" ht="21">
      <c r="A17" s="13" t="s">
        <v>20</v>
      </c>
      <c r="B17" s="7">
        <f>SUM(B15:B16)</f>
        <v>711</v>
      </c>
      <c r="C17" s="4"/>
      <c r="D17" s="4"/>
      <c r="E17" s="4">
        <f>SUM(E15:E16)</f>
        <v>0</v>
      </c>
      <c r="F17" s="4"/>
      <c r="G17" s="4"/>
      <c r="H17" s="7">
        <f>SUM(H15:H16)</f>
        <v>15272</v>
      </c>
      <c r="I17" s="16">
        <f>SUM(I15:I16)</f>
        <v>804</v>
      </c>
    </row>
    <row r="18" spans="1:9" ht="21">
      <c r="A18" s="48" t="s">
        <v>45</v>
      </c>
      <c r="B18" s="49"/>
      <c r="C18" s="49"/>
      <c r="D18" s="49"/>
      <c r="E18" s="49"/>
      <c r="F18" s="49"/>
      <c r="G18" s="49"/>
      <c r="H18" s="49"/>
      <c r="I18" s="50"/>
    </row>
    <row r="19" spans="1:9" s="12" customFormat="1" ht="21">
      <c r="A19" s="10" t="s">
        <v>15</v>
      </c>
      <c r="B19" s="4">
        <v>0</v>
      </c>
      <c r="C19" s="4">
        <v>0</v>
      </c>
      <c r="D19" s="4">
        <f>B19*C19</f>
        <v>0</v>
      </c>
      <c r="E19" s="4">
        <v>0</v>
      </c>
      <c r="F19" s="4">
        <v>0</v>
      </c>
      <c r="G19" s="4">
        <f>E19*F19</f>
        <v>0</v>
      </c>
      <c r="H19" s="4">
        <f>D19+G19</f>
        <v>0</v>
      </c>
      <c r="I19" s="15">
        <f>H19/19</f>
        <v>0</v>
      </c>
    </row>
    <row r="20" spans="1:9" s="12" customFormat="1" ht="21">
      <c r="A20" s="10" t="s">
        <v>14</v>
      </c>
      <c r="B20" s="4">
        <f>29+27</f>
        <v>56</v>
      </c>
      <c r="C20" s="4">
        <v>24</v>
      </c>
      <c r="D20" s="4">
        <f>B20*C20</f>
        <v>1344</v>
      </c>
      <c r="E20" s="4">
        <v>0</v>
      </c>
      <c r="F20" s="4">
        <v>0</v>
      </c>
      <c r="G20" s="4">
        <f>E20*F20</f>
        <v>0</v>
      </c>
      <c r="H20" s="4">
        <f>D20+G20</f>
        <v>1344</v>
      </c>
      <c r="I20" s="15">
        <f>H20/19</f>
        <v>71</v>
      </c>
    </row>
    <row r="21" spans="1:9" s="12" customFormat="1" ht="21.75" thickBot="1">
      <c r="A21" s="27" t="s">
        <v>21</v>
      </c>
      <c r="B21" s="28">
        <f>SUM(B19:B20)</f>
        <v>56</v>
      </c>
      <c r="C21" s="6"/>
      <c r="D21" s="6"/>
      <c r="E21" s="6">
        <f>SUM(E19:E20)</f>
        <v>0</v>
      </c>
      <c r="F21" s="6"/>
      <c r="G21" s="6"/>
      <c r="H21" s="28">
        <f>SUM(H19:H20)</f>
        <v>1344</v>
      </c>
      <c r="I21" s="29">
        <f>SUM(I19:I20)</f>
        <v>71</v>
      </c>
    </row>
    <row r="22" spans="1:9" s="12" customFormat="1" ht="25.5" customHeight="1" thickBot="1">
      <c r="A22" s="30" t="s">
        <v>46</v>
      </c>
      <c r="B22" s="22">
        <f>B21+B17+B13+B9</f>
        <v>1076</v>
      </c>
      <c r="C22" s="22"/>
      <c r="D22" s="22"/>
      <c r="E22" s="22">
        <f>E21+E17+E13+E9</f>
        <v>0</v>
      </c>
      <c r="F22" s="22"/>
      <c r="G22" s="22"/>
      <c r="H22" s="22">
        <f>H21+H17+H13+H9</f>
        <v>23248</v>
      </c>
      <c r="I22" s="23">
        <f>I21+I17+I13+I9</f>
        <v>1224</v>
      </c>
    </row>
  </sheetData>
  <mergeCells count="15">
    <mergeCell ref="A1:I1"/>
    <mergeCell ref="A2:I2"/>
    <mergeCell ref="A3:A5"/>
    <mergeCell ref="B3:C3"/>
    <mergeCell ref="D3:D4"/>
    <mergeCell ref="E3:F3"/>
    <mergeCell ref="G3:G4"/>
    <mergeCell ref="H3:H4"/>
    <mergeCell ref="B4:C4"/>
    <mergeCell ref="E4:F4"/>
    <mergeCell ref="A18:I18"/>
    <mergeCell ref="I4:I5"/>
    <mergeCell ref="A6:I6"/>
    <mergeCell ref="A10:I10"/>
    <mergeCell ref="A14:I14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B50" sqref="B50:I50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66" t="s">
        <v>24</v>
      </c>
      <c r="B2" s="66"/>
      <c r="C2" s="66"/>
      <c r="D2" s="66"/>
      <c r="E2" s="66"/>
      <c r="F2" s="66"/>
      <c r="G2" s="66"/>
      <c r="H2" s="66"/>
      <c r="I2" s="66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2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21">
      <c r="A6" s="48" t="s">
        <v>87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f>38+39</f>
        <v>77</v>
      </c>
      <c r="C7" s="4">
        <v>22</v>
      </c>
      <c r="D7" s="4">
        <f>B7*C7</f>
        <v>1694</v>
      </c>
      <c r="E7" s="4">
        <v>0</v>
      </c>
      <c r="F7" s="4">
        <v>0</v>
      </c>
      <c r="G7" s="4">
        <f>E7*F7</f>
        <v>0</v>
      </c>
      <c r="H7" s="4">
        <f>D7+G7</f>
        <v>1694</v>
      </c>
      <c r="I7" s="15">
        <f>H7/19</f>
        <v>89</v>
      </c>
    </row>
    <row r="8" spans="1:9" s="12" customFormat="1" ht="21">
      <c r="A8" s="10" t="s">
        <v>14</v>
      </c>
      <c r="B8" s="4">
        <f>30+25</f>
        <v>55</v>
      </c>
      <c r="C8" s="4">
        <v>19</v>
      </c>
      <c r="D8" s="4">
        <f>B8*C8</f>
        <v>1045</v>
      </c>
      <c r="E8" s="4">
        <v>0</v>
      </c>
      <c r="F8" s="4">
        <v>0</v>
      </c>
      <c r="G8" s="4">
        <f>E8*F8</f>
        <v>0</v>
      </c>
      <c r="H8" s="4">
        <f>D8+G8</f>
        <v>1045</v>
      </c>
      <c r="I8" s="15">
        <f>H8/19</f>
        <v>55</v>
      </c>
    </row>
    <row r="9" spans="1:9" s="12" customFormat="1" ht="21">
      <c r="A9" s="13" t="s">
        <v>89</v>
      </c>
      <c r="B9" s="7">
        <f>SUM(B7:B8)</f>
        <v>132</v>
      </c>
      <c r="C9" s="7"/>
      <c r="D9" s="7"/>
      <c r="E9" s="7">
        <f>SUM(E7:E8)</f>
        <v>0</v>
      </c>
      <c r="F9" s="7"/>
      <c r="G9" s="7"/>
      <c r="H9" s="7">
        <f>SUM(H7:H8)</f>
        <v>2739</v>
      </c>
      <c r="I9" s="16">
        <f>SUM(I7:I8)</f>
        <v>144</v>
      </c>
    </row>
    <row r="10" spans="1:9" ht="21">
      <c r="A10" s="48" t="s">
        <v>88</v>
      </c>
      <c r="B10" s="49"/>
      <c r="C10" s="49"/>
      <c r="D10" s="49"/>
      <c r="E10" s="49"/>
      <c r="F10" s="49"/>
      <c r="G10" s="49"/>
      <c r="H10" s="49"/>
      <c r="I10" s="50"/>
    </row>
    <row r="11" spans="1:9" s="12" customFormat="1" ht="21">
      <c r="A11" s="10" t="s">
        <v>15</v>
      </c>
      <c r="B11" s="4">
        <f>39+36</f>
        <v>75</v>
      </c>
      <c r="C11" s="4">
        <v>22</v>
      </c>
      <c r="D11" s="4">
        <f>B11*C11</f>
        <v>1650</v>
      </c>
      <c r="E11" s="4">
        <v>0</v>
      </c>
      <c r="F11" s="4">
        <v>0</v>
      </c>
      <c r="G11" s="4">
        <f>E11*F11</f>
        <v>0</v>
      </c>
      <c r="H11" s="4">
        <f>D11+G11</f>
        <v>1650</v>
      </c>
      <c r="I11" s="15">
        <f>H11/19</f>
        <v>87</v>
      </c>
    </row>
    <row r="12" spans="1:9" s="12" customFormat="1" ht="21">
      <c r="A12" s="10" t="s">
        <v>14</v>
      </c>
      <c r="B12" s="4">
        <f>30+32</f>
        <v>62</v>
      </c>
      <c r="C12" s="4">
        <v>21</v>
      </c>
      <c r="D12" s="4">
        <f>B12*C12</f>
        <v>1302</v>
      </c>
      <c r="E12" s="4">
        <v>0</v>
      </c>
      <c r="F12" s="4">
        <v>0</v>
      </c>
      <c r="G12" s="4">
        <f>E12*F12</f>
        <v>0</v>
      </c>
      <c r="H12" s="4">
        <f>D12+G12</f>
        <v>1302</v>
      </c>
      <c r="I12" s="15">
        <f>H12/19</f>
        <v>69</v>
      </c>
    </row>
    <row r="13" spans="1:9" s="12" customFormat="1" ht="21">
      <c r="A13" s="13" t="s">
        <v>90</v>
      </c>
      <c r="B13" s="7">
        <f>SUM(B11:B12)</f>
        <v>137</v>
      </c>
      <c r="C13" s="7"/>
      <c r="D13" s="7"/>
      <c r="E13" s="7">
        <f>SUM(E11:E12)</f>
        <v>0</v>
      </c>
      <c r="F13" s="7"/>
      <c r="G13" s="7"/>
      <c r="H13" s="7">
        <f>SUM(H11:H12)</f>
        <v>2952</v>
      </c>
      <c r="I13" s="16">
        <f>SUM(I11:I12)</f>
        <v>156</v>
      </c>
    </row>
    <row r="14" spans="1:9" ht="21">
      <c r="A14" s="48" t="s">
        <v>91</v>
      </c>
      <c r="B14" s="49"/>
      <c r="C14" s="49"/>
      <c r="D14" s="49"/>
      <c r="E14" s="49"/>
      <c r="F14" s="49"/>
      <c r="G14" s="49"/>
      <c r="H14" s="49"/>
      <c r="I14" s="50"/>
    </row>
    <row r="15" spans="1:9" s="12" customFormat="1" ht="21">
      <c r="A15" s="10" t="s">
        <v>15</v>
      </c>
      <c r="B15" s="4">
        <f>42+39</f>
        <v>81</v>
      </c>
      <c r="C15" s="4">
        <v>22</v>
      </c>
      <c r="D15" s="4">
        <f>B15*C15</f>
        <v>1782</v>
      </c>
      <c r="E15" s="4">
        <v>0</v>
      </c>
      <c r="F15" s="4">
        <v>0</v>
      </c>
      <c r="G15" s="4">
        <f>E15*F15</f>
        <v>0</v>
      </c>
      <c r="H15" s="4">
        <f>D15+G15</f>
        <v>1782</v>
      </c>
      <c r="I15" s="15">
        <f>H15/19</f>
        <v>94</v>
      </c>
    </row>
    <row r="16" spans="1:9" s="12" customFormat="1" ht="21">
      <c r="A16" s="10" t="s">
        <v>14</v>
      </c>
      <c r="B16" s="4">
        <f>32+32</f>
        <v>64</v>
      </c>
      <c r="C16" s="4">
        <v>20</v>
      </c>
      <c r="D16" s="4">
        <f>B16*C16</f>
        <v>1280</v>
      </c>
      <c r="E16" s="4">
        <v>0</v>
      </c>
      <c r="F16" s="4">
        <v>0</v>
      </c>
      <c r="G16" s="4">
        <f>E16*F16</f>
        <v>0</v>
      </c>
      <c r="H16" s="4">
        <f>D16+G16</f>
        <v>1280</v>
      </c>
      <c r="I16" s="15">
        <f>H16/19</f>
        <v>67</v>
      </c>
    </row>
    <row r="17" spans="1:9" s="12" customFormat="1" ht="21">
      <c r="A17" s="13" t="s">
        <v>92</v>
      </c>
      <c r="B17" s="7">
        <f>SUM(B15:B16)</f>
        <v>145</v>
      </c>
      <c r="C17" s="7"/>
      <c r="D17" s="7"/>
      <c r="E17" s="7">
        <f>SUM(E15:E16)</f>
        <v>0</v>
      </c>
      <c r="F17" s="7"/>
      <c r="G17" s="7"/>
      <c r="H17" s="7">
        <f>SUM(H15:H16)</f>
        <v>3062</v>
      </c>
      <c r="I17" s="16">
        <f>SUM(I15:I16)</f>
        <v>161</v>
      </c>
    </row>
    <row r="18" spans="1:9" ht="21">
      <c r="A18" s="48" t="s">
        <v>93</v>
      </c>
      <c r="B18" s="49"/>
      <c r="C18" s="49"/>
      <c r="D18" s="49"/>
      <c r="E18" s="49"/>
      <c r="F18" s="49"/>
      <c r="G18" s="49"/>
      <c r="H18" s="49"/>
      <c r="I18" s="50"/>
    </row>
    <row r="19" spans="1:9" s="12" customFormat="1" ht="21">
      <c r="A19" s="10" t="s">
        <v>15</v>
      </c>
      <c r="B19" s="4">
        <f>23+24</f>
        <v>47</v>
      </c>
      <c r="C19" s="4">
        <v>22</v>
      </c>
      <c r="D19" s="4">
        <f>B19*C19</f>
        <v>1034</v>
      </c>
      <c r="E19" s="4">
        <v>0</v>
      </c>
      <c r="F19" s="4">
        <v>0</v>
      </c>
      <c r="G19" s="4">
        <f>E19*F19</f>
        <v>0</v>
      </c>
      <c r="H19" s="4">
        <f>D19+G19</f>
        <v>1034</v>
      </c>
      <c r="I19" s="15">
        <f>H19/19</f>
        <v>54</v>
      </c>
    </row>
    <row r="20" spans="1:9" s="12" customFormat="1" ht="21">
      <c r="A20" s="10" t="s">
        <v>14</v>
      </c>
      <c r="B20" s="4">
        <f>21+14</f>
        <v>35</v>
      </c>
      <c r="C20" s="4">
        <v>22</v>
      </c>
      <c r="D20" s="4">
        <f>B20*C20</f>
        <v>770</v>
      </c>
      <c r="E20" s="4">
        <v>0</v>
      </c>
      <c r="F20" s="4">
        <v>0</v>
      </c>
      <c r="G20" s="4">
        <f>E20*F20</f>
        <v>0</v>
      </c>
      <c r="H20" s="4">
        <f>D20+G20</f>
        <v>770</v>
      </c>
      <c r="I20" s="15">
        <f>H20/19</f>
        <v>41</v>
      </c>
    </row>
    <row r="21" spans="1:9" s="12" customFormat="1" ht="21">
      <c r="A21" s="27" t="s">
        <v>94</v>
      </c>
      <c r="B21" s="28">
        <f>SUM(B19:B20)</f>
        <v>82</v>
      </c>
      <c r="C21" s="28"/>
      <c r="D21" s="28"/>
      <c r="E21" s="28">
        <f>SUM(E19:E20)</f>
        <v>0</v>
      </c>
      <c r="F21" s="28"/>
      <c r="G21" s="28"/>
      <c r="H21" s="28">
        <f>SUM(H19:H20)</f>
        <v>1804</v>
      </c>
      <c r="I21" s="29">
        <f>SUM(I19:I20)</f>
        <v>95</v>
      </c>
    </row>
    <row r="22" spans="1:9" ht="21">
      <c r="A22" s="48" t="s">
        <v>95</v>
      </c>
      <c r="B22" s="49"/>
      <c r="C22" s="49"/>
      <c r="D22" s="49"/>
      <c r="E22" s="49"/>
      <c r="F22" s="49"/>
      <c r="G22" s="49"/>
      <c r="H22" s="49"/>
      <c r="I22" s="50"/>
    </row>
    <row r="23" spans="1:9" s="12" customFormat="1" ht="21">
      <c r="A23" s="10" t="s">
        <v>15</v>
      </c>
      <c r="B23" s="4">
        <f>24</f>
        <v>24</v>
      </c>
      <c r="C23" s="4">
        <v>20</v>
      </c>
      <c r="D23" s="4">
        <f>B23*C23</f>
        <v>480</v>
      </c>
      <c r="E23" s="4">
        <v>0</v>
      </c>
      <c r="F23" s="4">
        <v>0</v>
      </c>
      <c r="G23" s="4">
        <f>E23*F23</f>
        <v>0</v>
      </c>
      <c r="H23" s="4">
        <f>D23+G23</f>
        <v>480</v>
      </c>
      <c r="I23" s="15">
        <f>H23/19</f>
        <v>25</v>
      </c>
    </row>
    <row r="24" spans="1:9" s="12" customFormat="1" ht="21">
      <c r="A24" s="10" t="s">
        <v>14</v>
      </c>
      <c r="B24" s="4">
        <f>23</f>
        <v>23</v>
      </c>
      <c r="C24" s="4">
        <v>22</v>
      </c>
      <c r="D24" s="4">
        <f>B24*C24</f>
        <v>506</v>
      </c>
      <c r="E24" s="4">
        <v>0</v>
      </c>
      <c r="F24" s="4">
        <v>0</v>
      </c>
      <c r="G24" s="4">
        <f>E24*F24</f>
        <v>0</v>
      </c>
      <c r="H24" s="4">
        <f>D24+G24</f>
        <v>506</v>
      </c>
      <c r="I24" s="15">
        <f>H24/19</f>
        <v>27</v>
      </c>
    </row>
    <row r="25" spans="1:9" s="12" customFormat="1" ht="21">
      <c r="A25" s="37" t="s">
        <v>96</v>
      </c>
      <c r="B25" s="28">
        <f>SUM(B23:B24)</f>
        <v>47</v>
      </c>
      <c r="C25" s="28"/>
      <c r="D25" s="28"/>
      <c r="E25" s="28">
        <f>SUM(E23:E24)</f>
        <v>0</v>
      </c>
      <c r="F25" s="28"/>
      <c r="G25" s="28"/>
      <c r="H25" s="28">
        <f>SUM(H23:H24)</f>
        <v>986</v>
      </c>
      <c r="I25" s="29">
        <f>SUM(I23:I24)</f>
        <v>52</v>
      </c>
    </row>
    <row r="26" spans="1:9" ht="21">
      <c r="A26" s="48" t="s">
        <v>99</v>
      </c>
      <c r="B26" s="49"/>
      <c r="C26" s="49"/>
      <c r="D26" s="49"/>
      <c r="E26" s="49"/>
      <c r="F26" s="49"/>
      <c r="G26" s="49"/>
      <c r="H26" s="49"/>
      <c r="I26" s="50"/>
    </row>
    <row r="27" spans="1:9" s="12" customFormat="1" ht="21">
      <c r="A27" s="10" t="s">
        <v>15</v>
      </c>
      <c r="B27" s="4">
        <f>19+16</f>
        <v>35</v>
      </c>
      <c r="C27" s="4">
        <v>21</v>
      </c>
      <c r="D27" s="4">
        <f>B27*C27</f>
        <v>735</v>
      </c>
      <c r="E27" s="4">
        <v>0</v>
      </c>
      <c r="F27" s="4">
        <v>0</v>
      </c>
      <c r="G27" s="4">
        <f>E27*F27</f>
        <v>0</v>
      </c>
      <c r="H27" s="4">
        <f>D27+G27</f>
        <v>735</v>
      </c>
      <c r="I27" s="15">
        <f>H27/19</f>
        <v>39</v>
      </c>
    </row>
    <row r="28" spans="1:9" s="12" customFormat="1" ht="21">
      <c r="A28" s="10" t="s">
        <v>14</v>
      </c>
      <c r="B28" s="4">
        <f>21+22</f>
        <v>43</v>
      </c>
      <c r="C28" s="4">
        <v>22</v>
      </c>
      <c r="D28" s="4">
        <f>B28*C28</f>
        <v>946</v>
      </c>
      <c r="E28" s="4">
        <v>0</v>
      </c>
      <c r="F28" s="4">
        <v>0</v>
      </c>
      <c r="G28" s="4">
        <f>E28*F28</f>
        <v>0</v>
      </c>
      <c r="H28" s="4">
        <f>D28+G28</f>
        <v>946</v>
      </c>
      <c r="I28" s="15">
        <f>H28/19</f>
        <v>50</v>
      </c>
    </row>
    <row r="29" spans="1:9" s="12" customFormat="1" ht="21">
      <c r="A29" s="37" t="s">
        <v>100</v>
      </c>
      <c r="B29" s="28">
        <f>SUM(B27:B28)</f>
        <v>78</v>
      </c>
      <c r="C29" s="28"/>
      <c r="D29" s="28"/>
      <c r="E29" s="28">
        <f>SUM(E27:E28)</f>
        <v>0</v>
      </c>
      <c r="F29" s="28"/>
      <c r="G29" s="28"/>
      <c r="H29" s="28">
        <f>SUM(H27:H28)</f>
        <v>1681</v>
      </c>
      <c r="I29" s="29">
        <f>SUM(I27:I28)</f>
        <v>89</v>
      </c>
    </row>
    <row r="30" spans="1:9" ht="21">
      <c r="A30" s="67" t="s">
        <v>97</v>
      </c>
      <c r="B30" s="68"/>
      <c r="C30" s="68"/>
      <c r="D30" s="68"/>
      <c r="E30" s="68"/>
      <c r="F30" s="68"/>
      <c r="G30" s="68"/>
      <c r="H30" s="68"/>
      <c r="I30" s="69"/>
    </row>
    <row r="31" spans="1:9" s="12" customFormat="1" ht="21">
      <c r="A31" s="10" t="s">
        <v>15</v>
      </c>
      <c r="B31" s="4">
        <f>26+29</f>
        <v>55</v>
      </c>
      <c r="C31" s="4">
        <v>25</v>
      </c>
      <c r="D31" s="4">
        <f>B31*C31</f>
        <v>1375</v>
      </c>
      <c r="E31" s="4">
        <v>0</v>
      </c>
      <c r="F31" s="4">
        <v>0</v>
      </c>
      <c r="G31" s="4">
        <f>E31*F31</f>
        <v>0</v>
      </c>
      <c r="H31" s="4">
        <f>D31+G31</f>
        <v>1375</v>
      </c>
      <c r="I31" s="15">
        <f>H31/19</f>
        <v>72</v>
      </c>
    </row>
    <row r="32" spans="1:9" s="12" customFormat="1" ht="21">
      <c r="A32" s="10" t="s">
        <v>14</v>
      </c>
      <c r="B32" s="4">
        <f>18+25</f>
        <v>43</v>
      </c>
      <c r="C32" s="4">
        <v>20</v>
      </c>
      <c r="D32" s="4">
        <f>B32*C32</f>
        <v>860</v>
      </c>
      <c r="E32" s="4">
        <v>0</v>
      </c>
      <c r="F32" s="4">
        <v>0</v>
      </c>
      <c r="G32" s="4">
        <f>E32*F32</f>
        <v>0</v>
      </c>
      <c r="H32" s="4">
        <f>D32+G32</f>
        <v>860</v>
      </c>
      <c r="I32" s="15">
        <f>H32/19</f>
        <v>45</v>
      </c>
    </row>
    <row r="33" spans="1:9" s="12" customFormat="1" ht="21">
      <c r="A33" s="13" t="s">
        <v>98</v>
      </c>
      <c r="B33" s="7">
        <f>SUM(B31:B32)</f>
        <v>98</v>
      </c>
      <c r="C33" s="7"/>
      <c r="D33" s="7"/>
      <c r="E33" s="7">
        <f>SUM(E31:E32)</f>
        <v>0</v>
      </c>
      <c r="F33" s="7"/>
      <c r="G33" s="7"/>
      <c r="H33" s="7">
        <f>SUM(H31:H32)</f>
        <v>2235</v>
      </c>
      <c r="I33" s="16">
        <f>SUM(I31:I32)</f>
        <v>117</v>
      </c>
    </row>
    <row r="34" spans="1:9" ht="21">
      <c r="A34" s="48" t="s">
        <v>101</v>
      </c>
      <c r="B34" s="49"/>
      <c r="C34" s="49"/>
      <c r="D34" s="49"/>
      <c r="E34" s="49"/>
      <c r="F34" s="49"/>
      <c r="G34" s="49"/>
      <c r="H34" s="49"/>
      <c r="I34" s="50"/>
    </row>
    <row r="35" spans="1:9" s="12" customFormat="1" ht="21">
      <c r="A35" s="10" t="s">
        <v>15</v>
      </c>
      <c r="B35" s="4">
        <f>36+25</f>
        <v>61</v>
      </c>
      <c r="C35" s="4">
        <v>22</v>
      </c>
      <c r="D35" s="4">
        <f>B35*C35</f>
        <v>1342</v>
      </c>
      <c r="E35" s="4">
        <v>0</v>
      </c>
      <c r="F35" s="4">
        <v>0</v>
      </c>
      <c r="G35" s="4">
        <f>E35*F35</f>
        <v>0</v>
      </c>
      <c r="H35" s="4">
        <f>D35+G35</f>
        <v>1342</v>
      </c>
      <c r="I35" s="15">
        <f>H35/19</f>
        <v>71</v>
      </c>
    </row>
    <row r="36" spans="1:9" s="12" customFormat="1" ht="21">
      <c r="A36" s="10" t="s">
        <v>14</v>
      </c>
      <c r="B36" s="4">
        <f>34+35</f>
        <v>69</v>
      </c>
      <c r="C36" s="4">
        <v>22</v>
      </c>
      <c r="D36" s="4">
        <f>B36*C36</f>
        <v>1518</v>
      </c>
      <c r="E36" s="4">
        <v>0</v>
      </c>
      <c r="F36" s="4">
        <v>0</v>
      </c>
      <c r="G36" s="4">
        <f>E36*F36</f>
        <v>0</v>
      </c>
      <c r="H36" s="4">
        <f>D36+G36</f>
        <v>1518</v>
      </c>
      <c r="I36" s="15">
        <f>H36/19</f>
        <v>80</v>
      </c>
    </row>
    <row r="37" spans="1:9" s="12" customFormat="1" ht="21">
      <c r="A37" s="27" t="s">
        <v>102</v>
      </c>
      <c r="B37" s="28">
        <f>SUM(B35:B36)</f>
        <v>130</v>
      </c>
      <c r="C37" s="28"/>
      <c r="D37" s="28"/>
      <c r="E37" s="28">
        <f>SUM(E35:E36)</f>
        <v>0</v>
      </c>
      <c r="F37" s="28"/>
      <c r="G37" s="28"/>
      <c r="H37" s="28">
        <f>SUM(H35:H36)</f>
        <v>2860</v>
      </c>
      <c r="I37" s="29">
        <f>SUM(I35:I36)</f>
        <v>151</v>
      </c>
    </row>
    <row r="38" spans="1:9" ht="21">
      <c r="A38" s="48" t="s">
        <v>103</v>
      </c>
      <c r="B38" s="49"/>
      <c r="C38" s="49"/>
      <c r="D38" s="49"/>
      <c r="E38" s="49"/>
      <c r="F38" s="49"/>
      <c r="G38" s="49"/>
      <c r="H38" s="49"/>
      <c r="I38" s="50"/>
    </row>
    <row r="39" spans="1:9" s="12" customFormat="1" ht="21">
      <c r="A39" s="10" t="s">
        <v>15</v>
      </c>
      <c r="B39" s="4">
        <f>45+46</f>
        <v>91</v>
      </c>
      <c r="C39" s="4">
        <v>22</v>
      </c>
      <c r="D39" s="4">
        <f>B39*C39</f>
        <v>2002</v>
      </c>
      <c r="E39" s="4">
        <v>0</v>
      </c>
      <c r="F39" s="4">
        <v>0</v>
      </c>
      <c r="G39" s="4">
        <f>E39*F39</f>
        <v>0</v>
      </c>
      <c r="H39" s="4">
        <f>D39+G39</f>
        <v>2002</v>
      </c>
      <c r="I39" s="15">
        <f>H39/19</f>
        <v>105</v>
      </c>
    </row>
    <row r="40" spans="1:9" s="12" customFormat="1" ht="21">
      <c r="A40" s="10" t="s">
        <v>14</v>
      </c>
      <c r="B40" s="4">
        <f>33+26</f>
        <v>59</v>
      </c>
      <c r="C40" s="4">
        <v>24</v>
      </c>
      <c r="D40" s="4">
        <f>B40*C40</f>
        <v>1416</v>
      </c>
      <c r="E40" s="4">
        <v>0</v>
      </c>
      <c r="F40" s="4">
        <v>0</v>
      </c>
      <c r="G40" s="4">
        <f>E40*F40</f>
        <v>0</v>
      </c>
      <c r="H40" s="4">
        <f>D40+G40</f>
        <v>1416</v>
      </c>
      <c r="I40" s="15">
        <f>H40/19</f>
        <v>75</v>
      </c>
    </row>
    <row r="41" spans="1:9" s="12" customFormat="1" ht="21">
      <c r="A41" s="27" t="s">
        <v>104</v>
      </c>
      <c r="B41" s="28">
        <f>SUM(B39:B40)</f>
        <v>150</v>
      </c>
      <c r="C41" s="28"/>
      <c r="D41" s="28"/>
      <c r="E41" s="28">
        <f>SUM(E39:E40)</f>
        <v>0</v>
      </c>
      <c r="F41" s="28"/>
      <c r="G41" s="28"/>
      <c r="H41" s="28">
        <f>SUM(H39:H40)</f>
        <v>3418</v>
      </c>
      <c r="I41" s="29">
        <f>SUM(I39:I40)</f>
        <v>180</v>
      </c>
    </row>
    <row r="42" spans="1:9" ht="21">
      <c r="A42" s="48" t="s">
        <v>106</v>
      </c>
      <c r="B42" s="49"/>
      <c r="C42" s="49"/>
      <c r="D42" s="49"/>
      <c r="E42" s="49"/>
      <c r="F42" s="49"/>
      <c r="G42" s="49"/>
      <c r="H42" s="49"/>
      <c r="I42" s="50"/>
    </row>
    <row r="43" spans="1:9" s="12" customFormat="1" ht="21">
      <c r="A43" s="10" t="s">
        <v>15</v>
      </c>
      <c r="B43" s="4">
        <f>28+31</f>
        <v>59</v>
      </c>
      <c r="C43" s="4">
        <v>21</v>
      </c>
      <c r="D43" s="4">
        <f>B43*C43</f>
        <v>1239</v>
      </c>
      <c r="E43" s="4">
        <v>0</v>
      </c>
      <c r="F43" s="4">
        <v>0</v>
      </c>
      <c r="G43" s="4">
        <f>E43*F43</f>
        <v>0</v>
      </c>
      <c r="H43" s="4">
        <f>D43+G43</f>
        <v>1239</v>
      </c>
      <c r="I43" s="15">
        <f>H43/19</f>
        <v>65</v>
      </c>
    </row>
    <row r="44" spans="1:9" s="12" customFormat="1" ht="21">
      <c r="A44" s="10" t="s">
        <v>14</v>
      </c>
      <c r="B44" s="4">
        <f>29+28</f>
        <v>57</v>
      </c>
      <c r="C44" s="4">
        <v>21</v>
      </c>
      <c r="D44" s="4">
        <f>B44*C44</f>
        <v>1197</v>
      </c>
      <c r="E44" s="4">
        <v>0</v>
      </c>
      <c r="F44" s="4">
        <v>0</v>
      </c>
      <c r="G44" s="4">
        <f>E44*F44</f>
        <v>0</v>
      </c>
      <c r="H44" s="4">
        <f>D44+G44</f>
        <v>1197</v>
      </c>
      <c r="I44" s="15">
        <f>H44/19</f>
        <v>63</v>
      </c>
    </row>
    <row r="45" spans="1:9" s="12" customFormat="1" ht="21">
      <c r="A45" s="27" t="s">
        <v>107</v>
      </c>
      <c r="B45" s="28">
        <f>SUM(B43:B44)</f>
        <v>116</v>
      </c>
      <c r="C45" s="28"/>
      <c r="D45" s="28"/>
      <c r="E45" s="28">
        <f>SUM(E43:E44)</f>
        <v>0</v>
      </c>
      <c r="F45" s="28"/>
      <c r="G45" s="28"/>
      <c r="H45" s="28">
        <f>SUM(H43:H44)</f>
        <v>2436</v>
      </c>
      <c r="I45" s="29">
        <f>SUM(I43:I44)</f>
        <v>128</v>
      </c>
    </row>
    <row r="46" spans="1:9" ht="21">
      <c r="A46" s="48" t="s">
        <v>108</v>
      </c>
      <c r="B46" s="49"/>
      <c r="C46" s="49"/>
      <c r="D46" s="49"/>
      <c r="E46" s="49"/>
      <c r="F46" s="49"/>
      <c r="G46" s="49"/>
      <c r="H46" s="49"/>
      <c r="I46" s="50"/>
    </row>
    <row r="47" spans="1:9" s="12" customFormat="1" ht="21">
      <c r="A47" s="10" t="s">
        <v>15</v>
      </c>
      <c r="B47" s="4">
        <f>15</f>
        <v>15</v>
      </c>
      <c r="C47" s="4">
        <v>22</v>
      </c>
      <c r="D47" s="4">
        <f>B47*C47</f>
        <v>330</v>
      </c>
      <c r="E47" s="4">
        <v>0</v>
      </c>
      <c r="F47" s="4">
        <v>0</v>
      </c>
      <c r="G47" s="4">
        <f>E47*F47</f>
        <v>0</v>
      </c>
      <c r="H47" s="4">
        <f>D47+G47</f>
        <v>330</v>
      </c>
      <c r="I47" s="15">
        <f>H47/19</f>
        <v>17</v>
      </c>
    </row>
    <row r="48" spans="1:9" s="12" customFormat="1" ht="21">
      <c r="A48" s="10" t="s">
        <v>14</v>
      </c>
      <c r="B48" s="4">
        <f>14</f>
        <v>14</v>
      </c>
      <c r="C48" s="4">
        <v>24</v>
      </c>
      <c r="D48" s="4">
        <f>B48*C48</f>
        <v>336</v>
      </c>
      <c r="E48" s="4">
        <v>0</v>
      </c>
      <c r="F48" s="4">
        <v>0</v>
      </c>
      <c r="G48" s="4">
        <f>E48*F48</f>
        <v>0</v>
      </c>
      <c r="H48" s="4">
        <f>D48+G48</f>
        <v>336</v>
      </c>
      <c r="I48" s="15">
        <f>H48/19</f>
        <v>18</v>
      </c>
    </row>
    <row r="49" spans="1:9" s="12" customFormat="1" ht="21.75" thickBot="1">
      <c r="A49" s="27" t="s">
        <v>107</v>
      </c>
      <c r="B49" s="28">
        <f>SUM(B47:B48)</f>
        <v>29</v>
      </c>
      <c r="C49" s="28"/>
      <c r="D49" s="28"/>
      <c r="E49" s="28">
        <f>SUM(E47:E48)</f>
        <v>0</v>
      </c>
      <c r="F49" s="28"/>
      <c r="G49" s="28"/>
      <c r="H49" s="28">
        <f>SUM(H47:H48)</f>
        <v>666</v>
      </c>
      <c r="I49" s="29">
        <f>SUM(I47:I48)</f>
        <v>35</v>
      </c>
    </row>
    <row r="50" spans="1:9" ht="25.5" customHeight="1" thickBot="1">
      <c r="A50" s="30" t="s">
        <v>105</v>
      </c>
      <c r="B50" s="22">
        <f>B45+B41+B37+B33+B29+B25+B21+B17+B13+B9+B49</f>
        <v>1144</v>
      </c>
      <c r="C50" s="22"/>
      <c r="D50" s="22"/>
      <c r="E50" s="22">
        <f>E49+E45+E41+E37+E33+E29+E25+E21+E17+E13+E9</f>
        <v>0</v>
      </c>
      <c r="F50" s="22"/>
      <c r="G50" s="22"/>
      <c r="H50" s="22">
        <f>H45+H41+H37+H33+H29+H25+H21+H17+H13+H9+H49</f>
        <v>24839</v>
      </c>
      <c r="I50" s="23">
        <f>I45+I41+I37+I33+I29+I25+I21+I17+I13+I9+I49</f>
        <v>1308</v>
      </c>
    </row>
  </sheetData>
  <mergeCells count="22">
    <mergeCell ref="A22:I22"/>
    <mergeCell ref="A30:I30"/>
    <mergeCell ref="A18:I18"/>
    <mergeCell ref="I4:I5"/>
    <mergeCell ref="A6:I6"/>
    <mergeCell ref="A10:I10"/>
    <mergeCell ref="A14:I14"/>
    <mergeCell ref="A26:I26"/>
    <mergeCell ref="A1:I1"/>
    <mergeCell ref="A2:I2"/>
    <mergeCell ref="A3:A5"/>
    <mergeCell ref="B3:C3"/>
    <mergeCell ref="D3:D4"/>
    <mergeCell ref="E3:F3"/>
    <mergeCell ref="G3:G4"/>
    <mergeCell ref="H3:H4"/>
    <mergeCell ref="B4:C4"/>
    <mergeCell ref="E4:F4"/>
    <mergeCell ref="A34:I34"/>
    <mergeCell ref="A38:I38"/>
    <mergeCell ref="A42:I42"/>
    <mergeCell ref="A46:I46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1" manualBreakCount="1">
    <brk id="3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8">
      <selection activeCell="B40" sqref="B40:I40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80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2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21">
      <c r="A6" s="48" t="s">
        <v>74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f>18</f>
        <v>18</v>
      </c>
      <c r="C7" s="4">
        <v>15</v>
      </c>
      <c r="D7" s="4">
        <f>B7*C7</f>
        <v>270</v>
      </c>
      <c r="E7" s="4">
        <v>0</v>
      </c>
      <c r="F7" s="4">
        <v>0</v>
      </c>
      <c r="G7" s="4">
        <f>E7*F7</f>
        <v>0</v>
      </c>
      <c r="H7" s="4">
        <f>D7+G7</f>
        <v>270</v>
      </c>
      <c r="I7" s="15">
        <f>H7/12</f>
        <v>23</v>
      </c>
    </row>
    <row r="8" spans="1:9" s="12" customFormat="1" ht="21">
      <c r="A8" s="10" t="s">
        <v>14</v>
      </c>
      <c r="B8" s="4">
        <f>28</f>
        <v>28</v>
      </c>
      <c r="C8" s="4">
        <v>12</v>
      </c>
      <c r="D8" s="4">
        <f>B8*C8</f>
        <v>336</v>
      </c>
      <c r="E8" s="4">
        <v>0</v>
      </c>
      <c r="F8" s="4">
        <v>0</v>
      </c>
      <c r="G8" s="4">
        <f>E8*F8</f>
        <v>0</v>
      </c>
      <c r="H8" s="4">
        <f>D8+G8</f>
        <v>336</v>
      </c>
      <c r="I8" s="15">
        <f>H8/12</f>
        <v>28</v>
      </c>
    </row>
    <row r="9" spans="1:9" s="12" customFormat="1" ht="21">
      <c r="A9" s="13" t="s">
        <v>18</v>
      </c>
      <c r="B9" s="7">
        <f>SUM(B7:B8)</f>
        <v>46</v>
      </c>
      <c r="C9" s="7"/>
      <c r="D9" s="7"/>
      <c r="E9" s="7">
        <f>SUM(E7:E8)</f>
        <v>0</v>
      </c>
      <c r="F9" s="7">
        <f>SUM(F7:F8)</f>
        <v>0</v>
      </c>
      <c r="G9" s="7">
        <f>SUM(G7:G8)</f>
        <v>0</v>
      </c>
      <c r="H9" s="7">
        <f>SUM(H7:H8)</f>
        <v>606</v>
      </c>
      <c r="I9" s="16">
        <f>H9/12</f>
        <v>51</v>
      </c>
    </row>
    <row r="10" spans="1:9" ht="21">
      <c r="A10" s="48" t="s">
        <v>75</v>
      </c>
      <c r="B10" s="49"/>
      <c r="C10" s="49"/>
      <c r="D10" s="49"/>
      <c r="E10" s="49"/>
      <c r="F10" s="49"/>
      <c r="G10" s="49"/>
      <c r="H10" s="49"/>
      <c r="I10" s="50"/>
    </row>
    <row r="11" spans="1:9" s="12" customFormat="1" ht="21">
      <c r="A11" s="10" t="s">
        <v>15</v>
      </c>
      <c r="B11" s="4">
        <f>31</f>
        <v>31</v>
      </c>
      <c r="C11" s="4">
        <v>12</v>
      </c>
      <c r="D11" s="4">
        <f>B11*C11</f>
        <v>372</v>
      </c>
      <c r="E11" s="4">
        <v>0</v>
      </c>
      <c r="F11" s="4">
        <v>0</v>
      </c>
      <c r="G11" s="4">
        <f>E11*F11</f>
        <v>0</v>
      </c>
      <c r="H11" s="4">
        <f>D11+G11</f>
        <v>372</v>
      </c>
      <c r="I11" s="15">
        <f>H11/12</f>
        <v>31</v>
      </c>
    </row>
    <row r="12" spans="1:9" s="12" customFormat="1" ht="21">
      <c r="A12" s="10" t="s">
        <v>14</v>
      </c>
      <c r="B12" s="4">
        <f>23</f>
        <v>23</v>
      </c>
      <c r="C12" s="4">
        <v>15</v>
      </c>
      <c r="D12" s="4">
        <f>B12*C12</f>
        <v>345</v>
      </c>
      <c r="E12" s="4">
        <v>0</v>
      </c>
      <c r="F12" s="4">
        <v>0</v>
      </c>
      <c r="G12" s="4">
        <f>E12*F12</f>
        <v>0</v>
      </c>
      <c r="H12" s="4">
        <f>D12+G12</f>
        <v>345</v>
      </c>
      <c r="I12" s="15">
        <f>H12/12</f>
        <v>29</v>
      </c>
    </row>
    <row r="13" spans="1:9" s="12" customFormat="1" ht="21">
      <c r="A13" s="13" t="s">
        <v>77</v>
      </c>
      <c r="B13" s="7">
        <f>SUM(B11:B12)</f>
        <v>54</v>
      </c>
      <c r="C13" s="7"/>
      <c r="D13" s="7"/>
      <c r="E13" s="7">
        <f>SUM(E11:E12)</f>
        <v>0</v>
      </c>
      <c r="F13" s="7">
        <f>SUM(F11:F12)</f>
        <v>0</v>
      </c>
      <c r="G13" s="7">
        <f>SUM(G11:G12)</f>
        <v>0</v>
      </c>
      <c r="H13" s="7">
        <f>SUM(H11:H12)</f>
        <v>717</v>
      </c>
      <c r="I13" s="16">
        <f>H13/12</f>
        <v>60</v>
      </c>
    </row>
    <row r="14" spans="1:9" ht="21">
      <c r="A14" s="48" t="s">
        <v>76</v>
      </c>
      <c r="B14" s="49"/>
      <c r="C14" s="49"/>
      <c r="D14" s="49"/>
      <c r="E14" s="49"/>
      <c r="F14" s="49"/>
      <c r="G14" s="49"/>
      <c r="H14" s="49"/>
      <c r="I14" s="50"/>
    </row>
    <row r="15" spans="1:9" s="12" customFormat="1" ht="21">
      <c r="A15" s="10" t="s">
        <v>15</v>
      </c>
      <c r="B15" s="4">
        <f>16</f>
        <v>16</v>
      </c>
      <c r="C15" s="4">
        <v>12</v>
      </c>
      <c r="D15" s="4">
        <f>B15*C15</f>
        <v>192</v>
      </c>
      <c r="E15" s="4">
        <v>0</v>
      </c>
      <c r="F15" s="4">
        <v>0</v>
      </c>
      <c r="G15" s="4">
        <f>E15*F15</f>
        <v>0</v>
      </c>
      <c r="H15" s="4">
        <f>D15+G15</f>
        <v>192</v>
      </c>
      <c r="I15" s="15">
        <f>H15/12</f>
        <v>16</v>
      </c>
    </row>
    <row r="16" spans="1:9" s="12" customFormat="1" ht="21">
      <c r="A16" s="10" t="s">
        <v>14</v>
      </c>
      <c r="B16" s="4">
        <f>33</f>
        <v>33</v>
      </c>
      <c r="C16" s="4">
        <v>15</v>
      </c>
      <c r="D16" s="4">
        <f>B16*C16</f>
        <v>495</v>
      </c>
      <c r="E16" s="4">
        <v>0</v>
      </c>
      <c r="F16" s="4">
        <v>0</v>
      </c>
      <c r="G16" s="4">
        <f>E16*F16</f>
        <v>0</v>
      </c>
      <c r="H16" s="4">
        <f>D16+G16</f>
        <v>495</v>
      </c>
      <c r="I16" s="15">
        <f>H16/12</f>
        <v>41</v>
      </c>
    </row>
    <row r="17" spans="1:9" s="12" customFormat="1" ht="21">
      <c r="A17" s="13" t="s">
        <v>20</v>
      </c>
      <c r="B17" s="7">
        <f>SUM(B15:B16)</f>
        <v>49</v>
      </c>
      <c r="C17" s="7"/>
      <c r="D17" s="7"/>
      <c r="E17" s="7">
        <f>SUM(E15:E16)</f>
        <v>0</v>
      </c>
      <c r="F17" s="7">
        <f>SUM(F15:F16)</f>
        <v>0</v>
      </c>
      <c r="G17" s="7">
        <f>SUM(G15:G16)</f>
        <v>0</v>
      </c>
      <c r="H17" s="7">
        <f>SUM(H15:H16)</f>
        <v>687</v>
      </c>
      <c r="I17" s="16">
        <f>H17/12</f>
        <v>57</v>
      </c>
    </row>
    <row r="18" spans="1:9" ht="21">
      <c r="A18" s="48" t="s">
        <v>78</v>
      </c>
      <c r="B18" s="49"/>
      <c r="C18" s="49"/>
      <c r="D18" s="49"/>
      <c r="E18" s="49"/>
      <c r="F18" s="49"/>
      <c r="G18" s="49"/>
      <c r="H18" s="49"/>
      <c r="I18" s="50"/>
    </row>
    <row r="19" spans="1:9" s="12" customFormat="1" ht="21">
      <c r="A19" s="10" t="s">
        <v>15</v>
      </c>
      <c r="B19" s="4">
        <f>16</f>
        <v>16</v>
      </c>
      <c r="C19" s="4">
        <v>12</v>
      </c>
      <c r="D19" s="4">
        <f>B19*C19</f>
        <v>192</v>
      </c>
      <c r="E19" s="4">
        <v>0</v>
      </c>
      <c r="F19" s="4">
        <v>0</v>
      </c>
      <c r="G19" s="4">
        <f>E19*F19</f>
        <v>0</v>
      </c>
      <c r="H19" s="4">
        <f>D19+G19</f>
        <v>192</v>
      </c>
      <c r="I19" s="15">
        <f>H19/12</f>
        <v>16</v>
      </c>
    </row>
    <row r="20" spans="1:9" s="12" customFormat="1" ht="21">
      <c r="A20" s="10" t="s">
        <v>14</v>
      </c>
      <c r="B20" s="4">
        <f>39</f>
        <v>39</v>
      </c>
      <c r="C20" s="4">
        <v>15</v>
      </c>
      <c r="D20" s="4">
        <f>B20*C20</f>
        <v>585</v>
      </c>
      <c r="E20" s="4">
        <v>0</v>
      </c>
      <c r="F20" s="4">
        <v>0</v>
      </c>
      <c r="G20" s="4">
        <f>E20*F20</f>
        <v>0</v>
      </c>
      <c r="H20" s="4">
        <f>D20+G20</f>
        <v>585</v>
      </c>
      <c r="I20" s="15">
        <f>H20/12</f>
        <v>49</v>
      </c>
    </row>
    <row r="21" spans="1:9" s="12" customFormat="1" ht="21">
      <c r="A21" s="13" t="s">
        <v>19</v>
      </c>
      <c r="B21" s="7">
        <f>SUM(B19:B20)</f>
        <v>55</v>
      </c>
      <c r="C21" s="7">
        <f aca="true" t="shared" si="0" ref="C21:H21">SUM(C19:C20)</f>
        <v>27</v>
      </c>
      <c r="D21" s="7">
        <f t="shared" si="0"/>
        <v>777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 t="shared" si="0"/>
        <v>777</v>
      </c>
      <c r="I21" s="16">
        <f>H21/12</f>
        <v>65</v>
      </c>
    </row>
    <row r="22" spans="1:9" s="12" customFormat="1" ht="23.25">
      <c r="A22" s="33" t="s">
        <v>79</v>
      </c>
      <c r="B22" s="25">
        <f>B21+B17+B13+B9</f>
        <v>204</v>
      </c>
      <c r="C22" s="25"/>
      <c r="D22" s="25"/>
      <c r="E22" s="25">
        <f>E21+E17+E13+E9</f>
        <v>0</v>
      </c>
      <c r="F22" s="25">
        <f>F21+F17+F13+F9</f>
        <v>0</v>
      </c>
      <c r="G22" s="25">
        <f>G21+G17+G13+G9</f>
        <v>0</v>
      </c>
      <c r="H22" s="25">
        <f>H21+H17+H13+H9</f>
        <v>2787</v>
      </c>
      <c r="I22" s="34">
        <f>I21+I17+I13+I9</f>
        <v>233</v>
      </c>
    </row>
    <row r="23" spans="1:9" ht="21">
      <c r="A23" s="48" t="s">
        <v>86</v>
      </c>
      <c r="B23" s="49"/>
      <c r="C23" s="49"/>
      <c r="D23" s="49"/>
      <c r="E23" s="49"/>
      <c r="F23" s="49"/>
      <c r="G23" s="49"/>
      <c r="H23" s="49"/>
      <c r="I23" s="50"/>
    </row>
    <row r="24" spans="1:9" s="12" customFormat="1" ht="21">
      <c r="A24" s="10" t="s">
        <v>15</v>
      </c>
      <c r="B24" s="4">
        <f>1</f>
        <v>1</v>
      </c>
      <c r="C24" s="4">
        <v>12</v>
      </c>
      <c r="D24" s="4">
        <f>B24*C24</f>
        <v>12</v>
      </c>
      <c r="E24" s="4">
        <v>0</v>
      </c>
      <c r="F24" s="4">
        <v>0</v>
      </c>
      <c r="G24" s="4">
        <f>E24*F24</f>
        <v>0</v>
      </c>
      <c r="H24" s="4">
        <f>D24+G24</f>
        <v>12</v>
      </c>
      <c r="I24" s="15">
        <f>H24/12</f>
        <v>1</v>
      </c>
    </row>
    <row r="25" spans="1:9" s="12" customFormat="1" ht="21">
      <c r="A25" s="10" t="s">
        <v>14</v>
      </c>
      <c r="B25" s="4">
        <f>11</f>
        <v>11</v>
      </c>
      <c r="C25" s="4">
        <v>12</v>
      </c>
      <c r="D25" s="4">
        <f>B25*C25</f>
        <v>132</v>
      </c>
      <c r="E25" s="4">
        <v>0</v>
      </c>
      <c r="F25" s="4">
        <v>0</v>
      </c>
      <c r="G25" s="4">
        <f>E25*F25</f>
        <v>0</v>
      </c>
      <c r="H25" s="4">
        <f>D25+G25</f>
        <v>132</v>
      </c>
      <c r="I25" s="15">
        <f>H25/12</f>
        <v>11</v>
      </c>
    </row>
    <row r="26" spans="1:9" s="12" customFormat="1" ht="21">
      <c r="A26" s="13" t="s">
        <v>18</v>
      </c>
      <c r="B26" s="7">
        <f>SUM(B24:B25)</f>
        <v>12</v>
      </c>
      <c r="C26" s="7"/>
      <c r="D26" s="7"/>
      <c r="E26" s="7">
        <f>SUM(E24:E25)</f>
        <v>0</v>
      </c>
      <c r="F26" s="7">
        <f>SUM(F24:F25)</f>
        <v>0</v>
      </c>
      <c r="G26" s="7">
        <f>SUM(G24:G25)</f>
        <v>0</v>
      </c>
      <c r="H26" s="7">
        <f>SUM(H24:H25)</f>
        <v>144</v>
      </c>
      <c r="I26" s="16">
        <f>H26/12</f>
        <v>12</v>
      </c>
    </row>
    <row r="27" spans="1:9" ht="21">
      <c r="A27" s="48" t="s">
        <v>85</v>
      </c>
      <c r="B27" s="49"/>
      <c r="C27" s="49"/>
      <c r="D27" s="49"/>
      <c r="E27" s="49"/>
      <c r="F27" s="49"/>
      <c r="G27" s="49"/>
      <c r="H27" s="49"/>
      <c r="I27" s="50"/>
    </row>
    <row r="28" spans="1:9" s="12" customFormat="1" ht="21">
      <c r="A28" s="10" t="s">
        <v>15</v>
      </c>
      <c r="B28" s="4">
        <f>8</f>
        <v>8</v>
      </c>
      <c r="C28" s="4">
        <v>12</v>
      </c>
      <c r="D28" s="4">
        <f>B28*C28</f>
        <v>96</v>
      </c>
      <c r="E28" s="4">
        <v>0</v>
      </c>
      <c r="F28" s="4">
        <v>0</v>
      </c>
      <c r="G28" s="4">
        <f>E28*F28</f>
        <v>0</v>
      </c>
      <c r="H28" s="4">
        <f>D28+G28</f>
        <v>96</v>
      </c>
      <c r="I28" s="15">
        <f>H28/12</f>
        <v>8</v>
      </c>
    </row>
    <row r="29" spans="1:9" s="12" customFormat="1" ht="21">
      <c r="A29" s="10" t="s">
        <v>14</v>
      </c>
      <c r="B29" s="4">
        <f>12</f>
        <v>12</v>
      </c>
      <c r="C29" s="4">
        <v>15</v>
      </c>
      <c r="D29" s="4">
        <f>B29*C29</f>
        <v>180</v>
      </c>
      <c r="E29" s="4">
        <v>0</v>
      </c>
      <c r="F29" s="4">
        <v>0</v>
      </c>
      <c r="G29" s="4">
        <f>E29*F29</f>
        <v>0</v>
      </c>
      <c r="H29" s="4">
        <f>D29+G29</f>
        <v>180</v>
      </c>
      <c r="I29" s="15">
        <f>H29/12</f>
        <v>15</v>
      </c>
    </row>
    <row r="30" spans="1:9" s="12" customFormat="1" ht="21">
      <c r="A30" s="13" t="s">
        <v>77</v>
      </c>
      <c r="B30" s="7">
        <f>SUM(B28:B29)</f>
        <v>20</v>
      </c>
      <c r="C30" s="7"/>
      <c r="D30" s="7"/>
      <c r="E30" s="7">
        <f>SUM(E28:E29)</f>
        <v>0</v>
      </c>
      <c r="F30" s="7">
        <f>SUM(F28:F29)</f>
        <v>0</v>
      </c>
      <c r="G30" s="7">
        <f>SUM(G28:G29)</f>
        <v>0</v>
      </c>
      <c r="H30" s="7">
        <f>SUM(H28:H29)</f>
        <v>276</v>
      </c>
      <c r="I30" s="16">
        <f>H30/12</f>
        <v>23</v>
      </c>
    </row>
    <row r="31" spans="1:9" ht="21">
      <c r="A31" s="48" t="s">
        <v>84</v>
      </c>
      <c r="B31" s="49"/>
      <c r="C31" s="49"/>
      <c r="D31" s="49"/>
      <c r="E31" s="49"/>
      <c r="F31" s="49"/>
      <c r="G31" s="49"/>
      <c r="H31" s="49"/>
      <c r="I31" s="50"/>
    </row>
    <row r="32" spans="1:9" s="12" customFormat="1" ht="21">
      <c r="A32" s="10" t="s">
        <v>15</v>
      </c>
      <c r="B32" s="4">
        <f>10</f>
        <v>10</v>
      </c>
      <c r="C32" s="4">
        <v>12</v>
      </c>
      <c r="D32" s="4">
        <f>B32*C32</f>
        <v>120</v>
      </c>
      <c r="E32" s="4">
        <v>0</v>
      </c>
      <c r="F32" s="4">
        <v>0</v>
      </c>
      <c r="G32" s="4">
        <f>E32*F32</f>
        <v>0</v>
      </c>
      <c r="H32" s="4">
        <f>D32+G32</f>
        <v>120</v>
      </c>
      <c r="I32" s="15">
        <f>H32/12</f>
        <v>10</v>
      </c>
    </row>
    <row r="33" spans="1:9" s="12" customFormat="1" ht="21">
      <c r="A33" s="10" t="s">
        <v>14</v>
      </c>
      <c r="B33" s="4">
        <f>25</f>
        <v>25</v>
      </c>
      <c r="C33" s="4">
        <v>15</v>
      </c>
      <c r="D33" s="4">
        <f>B33*C33</f>
        <v>375</v>
      </c>
      <c r="E33" s="4">
        <v>0</v>
      </c>
      <c r="F33" s="4">
        <v>0</v>
      </c>
      <c r="G33" s="4">
        <f>E33*F33</f>
        <v>0</v>
      </c>
      <c r="H33" s="4">
        <f>D33+G33</f>
        <v>375</v>
      </c>
      <c r="I33" s="15">
        <f>H33/12</f>
        <v>31</v>
      </c>
    </row>
    <row r="34" spans="1:9" s="12" customFormat="1" ht="21">
      <c r="A34" s="13" t="s">
        <v>20</v>
      </c>
      <c r="B34" s="7">
        <f>SUM(B32:B33)</f>
        <v>35</v>
      </c>
      <c r="C34" s="7"/>
      <c r="D34" s="7"/>
      <c r="E34" s="7">
        <f>SUM(E32:E33)</f>
        <v>0</v>
      </c>
      <c r="F34" s="7">
        <f>SUM(F32:F33)</f>
        <v>0</v>
      </c>
      <c r="G34" s="7">
        <f>SUM(G32:G33)</f>
        <v>0</v>
      </c>
      <c r="H34" s="7">
        <f>SUM(H32:H33)</f>
        <v>495</v>
      </c>
      <c r="I34" s="16">
        <f>H34/12</f>
        <v>41</v>
      </c>
    </row>
    <row r="35" spans="1:9" ht="21">
      <c r="A35" s="48" t="s">
        <v>83</v>
      </c>
      <c r="B35" s="49"/>
      <c r="C35" s="49"/>
      <c r="D35" s="49"/>
      <c r="E35" s="49"/>
      <c r="F35" s="49"/>
      <c r="G35" s="49"/>
      <c r="H35" s="49"/>
      <c r="I35" s="50"/>
    </row>
    <row r="36" spans="1:9" s="12" customFormat="1" ht="21">
      <c r="A36" s="10" t="s">
        <v>15</v>
      </c>
      <c r="B36" s="4">
        <f>3</f>
        <v>3</v>
      </c>
      <c r="C36" s="4">
        <v>12</v>
      </c>
      <c r="D36" s="4">
        <f>B36*C36</f>
        <v>36</v>
      </c>
      <c r="E36" s="4">
        <v>0</v>
      </c>
      <c r="F36" s="4">
        <v>0</v>
      </c>
      <c r="G36" s="4">
        <f>E36*F36</f>
        <v>0</v>
      </c>
      <c r="H36" s="4">
        <f>D36+G36</f>
        <v>36</v>
      </c>
      <c r="I36" s="15">
        <f>H36/12</f>
        <v>3</v>
      </c>
    </row>
    <row r="37" spans="1:9" s="12" customFormat="1" ht="21">
      <c r="A37" s="10" t="s">
        <v>14</v>
      </c>
      <c r="B37" s="4">
        <f>5</f>
        <v>5</v>
      </c>
      <c r="C37" s="4">
        <v>15</v>
      </c>
      <c r="D37" s="4">
        <f>B37*C37</f>
        <v>75</v>
      </c>
      <c r="E37" s="4">
        <v>0</v>
      </c>
      <c r="F37" s="4">
        <v>0</v>
      </c>
      <c r="G37" s="4">
        <f>E37*F37</f>
        <v>0</v>
      </c>
      <c r="H37" s="4">
        <f>D37+G37</f>
        <v>75</v>
      </c>
      <c r="I37" s="15">
        <f>H37/12</f>
        <v>6</v>
      </c>
    </row>
    <row r="38" spans="1:9" s="12" customFormat="1" ht="21">
      <c r="A38" s="13" t="s">
        <v>19</v>
      </c>
      <c r="B38" s="7">
        <f aca="true" t="shared" si="1" ref="B38:H38">SUM(B36:B37)</f>
        <v>8</v>
      </c>
      <c r="C38" s="7">
        <f t="shared" si="1"/>
        <v>27</v>
      </c>
      <c r="D38" s="7">
        <f t="shared" si="1"/>
        <v>111</v>
      </c>
      <c r="E38" s="7">
        <f t="shared" si="1"/>
        <v>0</v>
      </c>
      <c r="F38" s="7">
        <f t="shared" si="1"/>
        <v>0</v>
      </c>
      <c r="G38" s="7">
        <f t="shared" si="1"/>
        <v>0</v>
      </c>
      <c r="H38" s="7">
        <f t="shared" si="1"/>
        <v>111</v>
      </c>
      <c r="I38" s="16">
        <f>H38/12</f>
        <v>9</v>
      </c>
    </row>
    <row r="39" spans="1:9" s="12" customFormat="1" ht="24" thickBot="1">
      <c r="A39" s="35" t="s">
        <v>81</v>
      </c>
      <c r="B39" s="32">
        <f>B38+B34+B30+B26</f>
        <v>75</v>
      </c>
      <c r="C39" s="32"/>
      <c r="D39" s="32"/>
      <c r="E39" s="32">
        <f>E38+E34+E30+E26</f>
        <v>0</v>
      </c>
      <c r="F39" s="32">
        <f>F38+F34+F30+F26</f>
        <v>0</v>
      </c>
      <c r="G39" s="32">
        <f>G38+G34+G30+G26</f>
        <v>0</v>
      </c>
      <c r="H39" s="32">
        <f>H38+H34+H30+H26</f>
        <v>1026</v>
      </c>
      <c r="I39" s="36">
        <f>I38+I34+I30+I26</f>
        <v>85</v>
      </c>
    </row>
    <row r="40" spans="1:9" ht="24" thickBot="1">
      <c r="A40" s="30" t="s">
        <v>82</v>
      </c>
      <c r="B40" s="22">
        <f>B22+B39</f>
        <v>279</v>
      </c>
      <c r="C40" s="22"/>
      <c r="D40" s="22"/>
      <c r="E40" s="22">
        <f>E39+E35+E31+E27</f>
        <v>0</v>
      </c>
      <c r="F40" s="22">
        <f>F39+F35+F31+F27</f>
        <v>0</v>
      </c>
      <c r="G40" s="22">
        <f>G39+G35+G31+G27</f>
        <v>0</v>
      </c>
      <c r="H40" s="22">
        <f>H22+H39</f>
        <v>3813</v>
      </c>
      <c r="I40" s="23">
        <f>I22+I39</f>
        <v>318</v>
      </c>
    </row>
  </sheetData>
  <mergeCells count="19">
    <mergeCell ref="A1:I1"/>
    <mergeCell ref="A2:I2"/>
    <mergeCell ref="A3:A5"/>
    <mergeCell ref="B3:C3"/>
    <mergeCell ref="D3:D4"/>
    <mergeCell ref="E3:F3"/>
    <mergeCell ref="G3:G4"/>
    <mergeCell ref="H3:H4"/>
    <mergeCell ref="B4:C4"/>
    <mergeCell ref="E4:F4"/>
    <mergeCell ref="I4:I5"/>
    <mergeCell ref="A6:I6"/>
    <mergeCell ref="A35:I35"/>
    <mergeCell ref="A10:I10"/>
    <mergeCell ref="A14:I14"/>
    <mergeCell ref="A18:I18"/>
    <mergeCell ref="A23:I23"/>
    <mergeCell ref="A27:I27"/>
    <mergeCell ref="A31:I31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 &amp;F&amp;R&amp;9หน้า &amp;P</oddHeader>
    <oddFooter>&amp;L&amp;9สำนักส่งเสริมวิชาการและงานทะเบียน&amp;R&amp;9วันที่ &amp;D เวลา &amp;T</oddFooter>
  </headerFooter>
  <rowBreaks count="1" manualBreakCount="1">
    <brk id="2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9" sqref="B9:I9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207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2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21">
      <c r="A6" s="48" t="s">
        <v>204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f>48</f>
        <v>48</v>
      </c>
      <c r="C7" s="4">
        <v>15</v>
      </c>
      <c r="D7" s="4">
        <f>B7*C7</f>
        <v>720</v>
      </c>
      <c r="E7" s="4">
        <v>0</v>
      </c>
      <c r="F7" s="4">
        <v>0</v>
      </c>
      <c r="G7" s="4">
        <f>E7*F7</f>
        <v>0</v>
      </c>
      <c r="H7" s="4">
        <f>D7+G7</f>
        <v>720</v>
      </c>
      <c r="I7" s="15">
        <f>H7/12</f>
        <v>60</v>
      </c>
    </row>
    <row r="8" spans="1:9" s="12" customFormat="1" ht="21">
      <c r="A8" s="10" t="s">
        <v>14</v>
      </c>
      <c r="B8" s="4">
        <v>0</v>
      </c>
      <c r="C8" s="4">
        <v>0</v>
      </c>
      <c r="D8" s="4">
        <f>B8*C8</f>
        <v>0</v>
      </c>
      <c r="E8" s="4">
        <v>0</v>
      </c>
      <c r="F8" s="4">
        <v>0</v>
      </c>
      <c r="G8" s="4">
        <f>E8*F8</f>
        <v>0</v>
      </c>
      <c r="H8" s="4">
        <f>D8+G8</f>
        <v>0</v>
      </c>
      <c r="I8" s="15">
        <f>H8/12</f>
        <v>0</v>
      </c>
    </row>
    <row r="9" spans="1:9" s="12" customFormat="1" ht="21.75" thickBot="1">
      <c r="A9" s="27" t="s">
        <v>206</v>
      </c>
      <c r="B9" s="28">
        <f>SUM(B7:B8)</f>
        <v>48</v>
      </c>
      <c r="C9" s="28"/>
      <c r="D9" s="28"/>
      <c r="E9" s="28">
        <f>SUM(E7:E8)</f>
        <v>0</v>
      </c>
      <c r="F9" s="28">
        <f>SUM(F7:F8)</f>
        <v>0</v>
      </c>
      <c r="G9" s="28">
        <f>SUM(G7:G8)</f>
        <v>0</v>
      </c>
      <c r="H9" s="28">
        <f>SUM(H7:H8)</f>
        <v>720</v>
      </c>
      <c r="I9" s="29">
        <f>H9/12</f>
        <v>60</v>
      </c>
    </row>
    <row r="10" spans="1:9" s="12" customFormat="1" ht="24" thickBot="1">
      <c r="A10" s="40" t="s">
        <v>205</v>
      </c>
      <c r="B10" s="41">
        <f>B9</f>
        <v>48</v>
      </c>
      <c r="C10" s="41"/>
      <c r="D10" s="41"/>
      <c r="E10" s="41">
        <f>E9</f>
        <v>0</v>
      </c>
      <c r="F10" s="41"/>
      <c r="G10" s="41"/>
      <c r="H10" s="41">
        <f>H9</f>
        <v>720</v>
      </c>
      <c r="I10" s="42">
        <f>I9</f>
        <v>60</v>
      </c>
    </row>
    <row r="11" ht="21">
      <c r="I11" s="39"/>
    </row>
  </sheetData>
  <mergeCells count="12">
    <mergeCell ref="E4:F4"/>
    <mergeCell ref="I4:I5"/>
    <mergeCell ref="A6:I6"/>
    <mergeCell ref="A1:I1"/>
    <mergeCell ref="A2:I2"/>
    <mergeCell ref="A3:A5"/>
    <mergeCell ref="B3:C3"/>
    <mergeCell ref="D3:D4"/>
    <mergeCell ref="E3:F3"/>
    <mergeCell ref="G3:G4"/>
    <mergeCell ref="H3:H4"/>
    <mergeCell ref="B4:C4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 &amp;F&amp;R&amp;9หน้า &amp;P</oddHeader>
    <oddFooter>&amp;L&amp;9สำนักส่งเสริมวิชาการและงานทะเบียน&amp;R&amp;9วันที่ &amp;D เวลา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8" sqref="I18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259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2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21">
      <c r="A6" s="48" t="s">
        <v>260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v>10</v>
      </c>
      <c r="C7" s="4">
        <v>12</v>
      </c>
      <c r="D7" s="4">
        <f>B7*C7</f>
        <v>120</v>
      </c>
      <c r="E7" s="4">
        <v>0</v>
      </c>
      <c r="F7" s="4">
        <v>0</v>
      </c>
      <c r="G7" s="4">
        <f>E7*F7</f>
        <v>0</v>
      </c>
      <c r="H7" s="4">
        <f>D7+G7</f>
        <v>120</v>
      </c>
      <c r="I7" s="15">
        <f>H7/12</f>
        <v>10</v>
      </c>
    </row>
    <row r="8" spans="1:9" s="12" customFormat="1" ht="21">
      <c r="A8" s="10" t="s">
        <v>14</v>
      </c>
      <c r="B8" s="4">
        <v>0</v>
      </c>
      <c r="C8" s="4">
        <v>0</v>
      </c>
      <c r="D8" s="4">
        <f>B8*C8</f>
        <v>0</v>
      </c>
      <c r="E8" s="4">
        <v>0</v>
      </c>
      <c r="F8" s="4">
        <v>0</v>
      </c>
      <c r="G8" s="4">
        <f>E8*F8</f>
        <v>0</v>
      </c>
      <c r="H8" s="4">
        <f>D8+G8</f>
        <v>0</v>
      </c>
      <c r="I8" s="15">
        <f>H8/12</f>
        <v>0</v>
      </c>
    </row>
    <row r="9" spans="1:9" s="12" customFormat="1" ht="21">
      <c r="A9" s="13" t="s">
        <v>261</v>
      </c>
      <c r="B9" s="7">
        <f>SUM(B7:B8)</f>
        <v>10</v>
      </c>
      <c r="C9" s="7"/>
      <c r="D9" s="7"/>
      <c r="E9" s="7">
        <f>SUM(E7:E8)</f>
        <v>0</v>
      </c>
      <c r="F9" s="7"/>
      <c r="G9" s="7"/>
      <c r="H9" s="7">
        <f>SUM(H7:H8)</f>
        <v>120</v>
      </c>
      <c r="I9" s="16">
        <f>H9/12</f>
        <v>10</v>
      </c>
    </row>
    <row r="10" spans="1:9" ht="21">
      <c r="A10" s="48" t="s">
        <v>262</v>
      </c>
      <c r="B10" s="49"/>
      <c r="C10" s="49"/>
      <c r="D10" s="49"/>
      <c r="E10" s="49"/>
      <c r="F10" s="49"/>
      <c r="G10" s="49"/>
      <c r="H10" s="49"/>
      <c r="I10" s="50"/>
    </row>
    <row r="11" spans="1:9" s="12" customFormat="1" ht="21">
      <c r="A11" s="10" t="s">
        <v>15</v>
      </c>
      <c r="B11" s="4">
        <v>13</v>
      </c>
      <c r="C11" s="4">
        <v>12</v>
      </c>
      <c r="D11" s="4">
        <f>B11*C11</f>
        <v>156</v>
      </c>
      <c r="E11" s="4">
        <v>0</v>
      </c>
      <c r="F11" s="4">
        <v>0</v>
      </c>
      <c r="G11" s="4">
        <f>E11*F11</f>
        <v>0</v>
      </c>
      <c r="H11" s="4">
        <f>D11+G11</f>
        <v>156</v>
      </c>
      <c r="I11" s="15">
        <f>H11/12</f>
        <v>13</v>
      </c>
    </row>
    <row r="12" spans="1:9" s="12" customFormat="1" ht="21">
      <c r="A12" s="10" t="s">
        <v>14</v>
      </c>
      <c r="B12" s="4">
        <v>0</v>
      </c>
      <c r="C12" s="4">
        <v>0</v>
      </c>
      <c r="D12" s="4">
        <f>B12*C12</f>
        <v>0</v>
      </c>
      <c r="E12" s="4">
        <v>0</v>
      </c>
      <c r="F12" s="4">
        <v>0</v>
      </c>
      <c r="G12" s="4">
        <f>E12*F12</f>
        <v>0</v>
      </c>
      <c r="H12" s="4">
        <f>D12+G12</f>
        <v>0</v>
      </c>
      <c r="I12" s="15">
        <f>H12/12</f>
        <v>0</v>
      </c>
    </row>
    <row r="13" spans="1:9" s="12" customFormat="1" ht="21">
      <c r="A13" s="13" t="s">
        <v>240</v>
      </c>
      <c r="B13" s="7">
        <f>SUM(B11:B12)</f>
        <v>13</v>
      </c>
      <c r="C13" s="7"/>
      <c r="D13" s="7"/>
      <c r="E13" s="7">
        <f>SUM(E11:E12)</f>
        <v>0</v>
      </c>
      <c r="F13" s="7"/>
      <c r="G13" s="7"/>
      <c r="H13" s="7">
        <f>SUM(H11:H12)</f>
        <v>156</v>
      </c>
      <c r="I13" s="16">
        <f>H13/12</f>
        <v>13</v>
      </c>
    </row>
    <row r="14" spans="1:9" ht="21">
      <c r="A14" s="48" t="s">
        <v>263</v>
      </c>
      <c r="B14" s="49"/>
      <c r="C14" s="49"/>
      <c r="D14" s="49"/>
      <c r="E14" s="49"/>
      <c r="F14" s="49"/>
      <c r="G14" s="49"/>
      <c r="H14" s="49"/>
      <c r="I14" s="50"/>
    </row>
    <row r="15" spans="1:9" s="12" customFormat="1" ht="21">
      <c r="A15" s="10" t="s">
        <v>15</v>
      </c>
      <c r="B15" s="4">
        <v>9</v>
      </c>
      <c r="C15" s="4">
        <v>12</v>
      </c>
      <c r="D15" s="4">
        <f>B15*C15</f>
        <v>108</v>
      </c>
      <c r="E15" s="4">
        <v>0</v>
      </c>
      <c r="F15" s="4">
        <v>0</v>
      </c>
      <c r="G15" s="4">
        <f>E15*F15</f>
        <v>0</v>
      </c>
      <c r="H15" s="4">
        <f>D15+G15</f>
        <v>108</v>
      </c>
      <c r="I15" s="15">
        <f>H15/12</f>
        <v>9</v>
      </c>
    </row>
    <row r="16" spans="1:9" s="12" customFormat="1" ht="21">
      <c r="A16" s="10" t="s">
        <v>14</v>
      </c>
      <c r="B16" s="4">
        <v>0</v>
      </c>
      <c r="C16" s="4">
        <v>0</v>
      </c>
      <c r="D16" s="4">
        <f>B16*C16</f>
        <v>0</v>
      </c>
      <c r="E16" s="4">
        <v>0</v>
      </c>
      <c r="F16" s="4">
        <v>0</v>
      </c>
      <c r="G16" s="4">
        <f>E16*F16</f>
        <v>0</v>
      </c>
      <c r="H16" s="4">
        <f>D16+G16</f>
        <v>0</v>
      </c>
      <c r="I16" s="15">
        <f>H16/12</f>
        <v>0</v>
      </c>
    </row>
    <row r="17" spans="1:9" s="12" customFormat="1" ht="21.75" thickBot="1">
      <c r="A17" s="13" t="s">
        <v>252</v>
      </c>
      <c r="B17" s="7">
        <f>SUM(B15:B16)</f>
        <v>9</v>
      </c>
      <c r="C17" s="7"/>
      <c r="D17" s="7"/>
      <c r="E17" s="7">
        <f>SUM(E15:E16)</f>
        <v>0</v>
      </c>
      <c r="F17" s="7"/>
      <c r="G17" s="7"/>
      <c r="H17" s="7">
        <f>SUM(H15:H16)</f>
        <v>108</v>
      </c>
      <c r="I17" s="16">
        <f>H17/12</f>
        <v>9</v>
      </c>
    </row>
    <row r="18" spans="1:9" s="12" customFormat="1" ht="24" thickBot="1">
      <c r="A18" s="30" t="s">
        <v>81</v>
      </c>
      <c r="B18" s="25">
        <f>SUM(B17,B13,B9)</f>
        <v>32</v>
      </c>
      <c r="C18" s="25"/>
      <c r="D18" s="25"/>
      <c r="E18" s="25">
        <f>SUM(E17,E13,E9)</f>
        <v>0</v>
      </c>
      <c r="F18" s="25"/>
      <c r="G18" s="25"/>
      <c r="H18" s="25">
        <f>SUM(H17,H13,H9)</f>
        <v>384</v>
      </c>
      <c r="I18" s="34">
        <f>SUM(I17,I13,I9)</f>
        <v>32</v>
      </c>
    </row>
    <row r="19" ht="21">
      <c r="A19" s="1" t="s">
        <v>264</v>
      </c>
    </row>
  </sheetData>
  <mergeCells count="14">
    <mergeCell ref="A1:I1"/>
    <mergeCell ref="A2:I2"/>
    <mergeCell ref="A3:A5"/>
    <mergeCell ref="B3:C3"/>
    <mergeCell ref="D3:D4"/>
    <mergeCell ref="E3:F3"/>
    <mergeCell ref="G3:G4"/>
    <mergeCell ref="H3:H4"/>
    <mergeCell ref="B4:C4"/>
    <mergeCell ref="E4:F4"/>
    <mergeCell ref="A10:I10"/>
    <mergeCell ref="A14:I14"/>
    <mergeCell ref="I4:I5"/>
    <mergeCell ref="A6:I6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 &amp;F&amp;R&amp;9หน้า &amp;P</oddHeader>
    <oddFooter>&amp;L&amp;9สำนักส่งเสริมวิชาการและงานทะเบียน&amp;R&amp;9วันที่ &amp;D เวลา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7">
      <selection activeCell="I13" sqref="I13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311</v>
      </c>
      <c r="B1" s="57"/>
      <c r="C1" s="57"/>
      <c r="D1" s="57"/>
      <c r="E1" s="57"/>
      <c r="F1" s="57"/>
      <c r="G1" s="57"/>
      <c r="H1" s="57"/>
      <c r="I1" s="57"/>
    </row>
    <row r="2" spans="1:9" ht="23.25">
      <c r="A2" s="57" t="s">
        <v>309</v>
      </c>
      <c r="B2" s="57"/>
      <c r="C2" s="57"/>
      <c r="D2" s="57"/>
      <c r="E2" s="57"/>
      <c r="F2" s="57"/>
      <c r="G2" s="57"/>
      <c r="H2" s="57"/>
      <c r="I2" s="57"/>
    </row>
    <row r="3" spans="1:9" ht="21.75" thickBot="1">
      <c r="A3" s="58"/>
      <c r="B3" s="58"/>
      <c r="C3" s="58"/>
      <c r="D3" s="58"/>
      <c r="E3" s="58"/>
      <c r="F3" s="58"/>
      <c r="G3" s="58"/>
      <c r="H3" s="58"/>
      <c r="I3" s="58"/>
    </row>
    <row r="4" spans="1:9" ht="21">
      <c r="A4" s="51" t="s">
        <v>273</v>
      </c>
      <c r="B4" s="53" t="s">
        <v>0</v>
      </c>
      <c r="C4" s="53"/>
      <c r="D4" s="54" t="s">
        <v>4</v>
      </c>
      <c r="E4" s="53" t="s">
        <v>8</v>
      </c>
      <c r="F4" s="53"/>
      <c r="G4" s="54" t="s">
        <v>7</v>
      </c>
      <c r="H4" s="54" t="s">
        <v>9</v>
      </c>
      <c r="I4" s="5" t="s">
        <v>11</v>
      </c>
    </row>
    <row r="5" spans="1:9" ht="21">
      <c r="A5" s="52"/>
      <c r="B5" s="56" t="s">
        <v>1</v>
      </c>
      <c r="C5" s="56"/>
      <c r="D5" s="55"/>
      <c r="E5" s="56" t="s">
        <v>1</v>
      </c>
      <c r="F5" s="56"/>
      <c r="G5" s="55"/>
      <c r="H5" s="55"/>
      <c r="I5" s="59" t="s">
        <v>12</v>
      </c>
    </row>
    <row r="6" spans="1:9" ht="21">
      <c r="A6" s="52"/>
      <c r="B6" s="3" t="s">
        <v>2</v>
      </c>
      <c r="C6" s="3" t="s">
        <v>3</v>
      </c>
      <c r="D6" s="3" t="s">
        <v>5</v>
      </c>
      <c r="E6" s="3" t="s">
        <v>2</v>
      </c>
      <c r="F6" s="3" t="s">
        <v>3</v>
      </c>
      <c r="G6" s="3" t="s">
        <v>5</v>
      </c>
      <c r="H6" s="3" t="s">
        <v>10</v>
      </c>
      <c r="I6" s="60"/>
    </row>
    <row r="7" spans="1:9" ht="21">
      <c r="A7" s="48" t="s">
        <v>274</v>
      </c>
      <c r="B7" s="49"/>
      <c r="C7" s="49"/>
      <c r="D7" s="49"/>
      <c r="E7" s="49"/>
      <c r="F7" s="49"/>
      <c r="G7" s="49"/>
      <c r="H7" s="49"/>
      <c r="I7" s="50"/>
    </row>
    <row r="8" spans="1:9" s="12" customFormat="1" ht="21">
      <c r="A8" s="10" t="s">
        <v>284</v>
      </c>
      <c r="B8" s="4">
        <v>323</v>
      </c>
      <c r="C8" s="4"/>
      <c r="D8" s="4"/>
      <c r="E8" s="4">
        <v>0</v>
      </c>
      <c r="F8" s="4"/>
      <c r="G8" s="4"/>
      <c r="H8" s="4">
        <v>6288</v>
      </c>
      <c r="I8" s="15">
        <v>349</v>
      </c>
    </row>
    <row r="9" spans="1:9" s="12" customFormat="1" ht="21">
      <c r="A9" s="10" t="s">
        <v>285</v>
      </c>
      <c r="B9" s="4">
        <v>38</v>
      </c>
      <c r="C9" s="4"/>
      <c r="D9" s="4"/>
      <c r="E9" s="4">
        <v>0</v>
      </c>
      <c r="F9" s="4"/>
      <c r="G9" s="4"/>
      <c r="H9" s="4">
        <v>754</v>
      </c>
      <c r="I9" s="15">
        <v>42</v>
      </c>
    </row>
    <row r="10" spans="1:9" s="12" customFormat="1" ht="21">
      <c r="A10" s="13" t="s">
        <v>291</v>
      </c>
      <c r="B10" s="7">
        <f>SUM(B8:B9)</f>
        <v>361</v>
      </c>
      <c r="C10" s="7"/>
      <c r="D10" s="7"/>
      <c r="E10" s="7">
        <f>SUM(E8:E9)</f>
        <v>0</v>
      </c>
      <c r="F10" s="7"/>
      <c r="G10" s="7"/>
      <c r="H10" s="7">
        <f>SUM(H8:H9)</f>
        <v>7042</v>
      </c>
      <c r="I10" s="16">
        <f>SUM(I8:I9)</f>
        <v>391</v>
      </c>
    </row>
    <row r="11" spans="1:9" ht="21">
      <c r="A11" s="48" t="s">
        <v>275</v>
      </c>
      <c r="B11" s="49"/>
      <c r="C11" s="49"/>
      <c r="D11" s="49"/>
      <c r="E11" s="49"/>
      <c r="F11" s="49"/>
      <c r="G11" s="49"/>
      <c r="H11" s="49"/>
      <c r="I11" s="50"/>
    </row>
    <row r="12" spans="1:9" s="12" customFormat="1" ht="21">
      <c r="A12" s="10" t="s">
        <v>284</v>
      </c>
      <c r="B12" s="4">
        <v>80</v>
      </c>
      <c r="C12" s="4"/>
      <c r="D12" s="4"/>
      <c r="E12" s="4">
        <v>0</v>
      </c>
      <c r="F12" s="4"/>
      <c r="G12" s="4"/>
      <c r="H12" s="4">
        <v>1520</v>
      </c>
      <c r="I12" s="15">
        <v>84</v>
      </c>
    </row>
    <row r="13" spans="1:9" s="12" customFormat="1" ht="21">
      <c r="A13" s="10" t="s">
        <v>286</v>
      </c>
      <c r="B13" s="4">
        <v>50</v>
      </c>
      <c r="C13" s="4"/>
      <c r="D13" s="4"/>
      <c r="E13" s="4">
        <v>0</v>
      </c>
      <c r="F13" s="4"/>
      <c r="G13" s="4"/>
      <c r="H13" s="4">
        <v>950</v>
      </c>
      <c r="I13" s="15">
        <v>53</v>
      </c>
    </row>
    <row r="14" spans="1:9" s="12" customFormat="1" ht="21">
      <c r="A14" s="13" t="s">
        <v>290</v>
      </c>
      <c r="B14" s="7">
        <f>SUM(B12:B13)</f>
        <v>130</v>
      </c>
      <c r="C14" s="7"/>
      <c r="D14" s="7"/>
      <c r="E14" s="7">
        <f>SUM(E12:E13)</f>
        <v>0</v>
      </c>
      <c r="F14" s="7"/>
      <c r="G14" s="7"/>
      <c r="H14" s="7">
        <f>SUM(H12:H13)</f>
        <v>2470</v>
      </c>
      <c r="I14" s="16">
        <f>SUM(I12:I13)</f>
        <v>137</v>
      </c>
    </row>
    <row r="15" spans="1:9" s="12" customFormat="1" ht="21">
      <c r="A15" s="48" t="s">
        <v>276</v>
      </c>
      <c r="B15" s="49"/>
      <c r="C15" s="49"/>
      <c r="D15" s="49"/>
      <c r="E15" s="49"/>
      <c r="F15" s="49"/>
      <c r="G15" s="49"/>
      <c r="H15" s="49"/>
      <c r="I15" s="50"/>
    </row>
    <row r="16" spans="1:9" s="12" customFormat="1" ht="21">
      <c r="A16" s="10" t="s">
        <v>296</v>
      </c>
      <c r="B16" s="44">
        <v>1076</v>
      </c>
      <c r="C16" s="44"/>
      <c r="D16" s="44"/>
      <c r="E16" s="44">
        <v>0</v>
      </c>
      <c r="F16" s="44"/>
      <c r="G16" s="44"/>
      <c r="H16" s="44">
        <v>23248</v>
      </c>
      <c r="I16" s="43">
        <v>1224</v>
      </c>
    </row>
    <row r="17" spans="1:9" s="12" customFormat="1" ht="21">
      <c r="A17" s="10" t="s">
        <v>284</v>
      </c>
      <c r="B17" s="4">
        <v>1294</v>
      </c>
      <c r="C17" s="4"/>
      <c r="D17" s="4"/>
      <c r="E17" s="4">
        <v>0</v>
      </c>
      <c r="F17" s="4"/>
      <c r="G17" s="4"/>
      <c r="H17" s="4">
        <v>22435</v>
      </c>
      <c r="I17" s="15">
        <v>1246</v>
      </c>
    </row>
    <row r="18" spans="1:9" s="12" customFormat="1" ht="21">
      <c r="A18" s="10" t="s">
        <v>285</v>
      </c>
      <c r="B18" s="4">
        <v>139</v>
      </c>
      <c r="C18" s="4"/>
      <c r="D18" s="4"/>
      <c r="E18" s="4">
        <v>0</v>
      </c>
      <c r="F18" s="4"/>
      <c r="G18" s="4"/>
      <c r="H18" s="4">
        <v>2770</v>
      </c>
      <c r="I18" s="15">
        <v>154</v>
      </c>
    </row>
    <row r="19" spans="1:9" s="12" customFormat="1" ht="21">
      <c r="A19" s="10" t="s">
        <v>297</v>
      </c>
      <c r="B19" s="4">
        <v>925</v>
      </c>
      <c r="C19" s="4"/>
      <c r="D19" s="4"/>
      <c r="E19" s="4">
        <v>0</v>
      </c>
      <c r="F19" s="4"/>
      <c r="G19" s="4"/>
      <c r="H19" s="4">
        <v>17957</v>
      </c>
      <c r="I19" s="15">
        <v>999</v>
      </c>
    </row>
    <row r="20" spans="1:9" s="12" customFormat="1" ht="21">
      <c r="A20" s="10" t="s">
        <v>286</v>
      </c>
      <c r="B20" s="4">
        <v>752</v>
      </c>
      <c r="C20" s="4"/>
      <c r="D20" s="4"/>
      <c r="E20" s="4">
        <v>0</v>
      </c>
      <c r="F20" s="4"/>
      <c r="G20" s="4"/>
      <c r="H20" s="4">
        <v>12837</v>
      </c>
      <c r="I20" s="15">
        <v>699</v>
      </c>
    </row>
    <row r="21" spans="1:9" s="12" customFormat="1" ht="21">
      <c r="A21" s="10" t="s">
        <v>307</v>
      </c>
      <c r="B21" s="4">
        <v>279</v>
      </c>
      <c r="C21" s="4"/>
      <c r="D21" s="4"/>
      <c r="E21" s="4">
        <v>0</v>
      </c>
      <c r="F21" s="4">
        <v>0</v>
      </c>
      <c r="G21" s="4">
        <v>0</v>
      </c>
      <c r="H21" s="4">
        <v>3813</v>
      </c>
      <c r="I21" s="15">
        <v>318</v>
      </c>
    </row>
    <row r="22" spans="1:9" s="12" customFormat="1" ht="21">
      <c r="A22" s="13" t="s">
        <v>289</v>
      </c>
      <c r="B22" s="7">
        <f>SUM(B16:B21)</f>
        <v>4465</v>
      </c>
      <c r="C22" s="7"/>
      <c r="D22" s="7"/>
      <c r="E22" s="7">
        <f>SUM(E17:E19)</f>
        <v>0</v>
      </c>
      <c r="F22" s="7"/>
      <c r="G22" s="7"/>
      <c r="H22" s="7">
        <f>SUM(H16:H21)</f>
        <v>83060</v>
      </c>
      <c r="I22" s="16">
        <f>SUM(I16:I21)</f>
        <v>4640</v>
      </c>
    </row>
    <row r="23" spans="1:9" ht="21">
      <c r="A23" s="48" t="s">
        <v>277</v>
      </c>
      <c r="B23" s="49"/>
      <c r="C23" s="49"/>
      <c r="D23" s="49"/>
      <c r="E23" s="49"/>
      <c r="F23" s="49"/>
      <c r="G23" s="49"/>
      <c r="H23" s="49"/>
      <c r="I23" s="50"/>
    </row>
    <row r="24" spans="1:9" ht="21">
      <c r="A24" s="10" t="s">
        <v>296</v>
      </c>
      <c r="B24" s="44">
        <v>1076</v>
      </c>
      <c r="C24" s="44"/>
      <c r="D24" s="44"/>
      <c r="E24" s="44">
        <v>0</v>
      </c>
      <c r="F24" s="44"/>
      <c r="G24" s="44"/>
      <c r="H24" s="44">
        <v>23248</v>
      </c>
      <c r="I24" s="43">
        <v>1224</v>
      </c>
    </row>
    <row r="25" spans="1:9" s="12" customFormat="1" ht="21">
      <c r="A25" s="10" t="s">
        <v>284</v>
      </c>
      <c r="B25" s="4">
        <v>292</v>
      </c>
      <c r="C25" s="4"/>
      <c r="D25" s="4"/>
      <c r="E25" s="4">
        <v>0</v>
      </c>
      <c r="F25" s="4"/>
      <c r="G25" s="4"/>
      <c r="H25" s="4">
        <v>5823</v>
      </c>
      <c r="I25" s="15">
        <v>323</v>
      </c>
    </row>
    <row r="26" spans="1:9" s="12" customFormat="1" ht="21">
      <c r="A26" s="10" t="s">
        <v>297</v>
      </c>
      <c r="B26" s="4">
        <v>99</v>
      </c>
      <c r="C26" s="4"/>
      <c r="D26" s="4"/>
      <c r="E26" s="4">
        <v>0</v>
      </c>
      <c r="F26" s="4"/>
      <c r="G26" s="4"/>
      <c r="H26" s="4">
        <v>2049</v>
      </c>
      <c r="I26" s="15">
        <v>114</v>
      </c>
    </row>
    <row r="27" spans="1:9" s="12" customFormat="1" ht="21">
      <c r="A27" s="10" t="s">
        <v>286</v>
      </c>
      <c r="B27" s="4">
        <v>52</v>
      </c>
      <c r="C27" s="4"/>
      <c r="D27" s="4"/>
      <c r="E27" s="4">
        <v>0</v>
      </c>
      <c r="F27" s="4"/>
      <c r="G27" s="4"/>
      <c r="H27" s="4">
        <v>805</v>
      </c>
      <c r="I27" s="15">
        <v>45</v>
      </c>
    </row>
    <row r="28" spans="1:9" s="12" customFormat="1" ht="21">
      <c r="A28" s="10" t="s">
        <v>300</v>
      </c>
      <c r="B28" s="4">
        <v>207</v>
      </c>
      <c r="C28" s="4"/>
      <c r="D28" s="4"/>
      <c r="E28" s="4">
        <v>0</v>
      </c>
      <c r="F28" s="4"/>
      <c r="G28" s="4"/>
      <c r="H28" s="4">
        <v>4201</v>
      </c>
      <c r="I28" s="15">
        <v>234</v>
      </c>
    </row>
    <row r="29" spans="1:9" s="12" customFormat="1" ht="21">
      <c r="A29" s="10" t="s">
        <v>301</v>
      </c>
      <c r="B29" s="4">
        <v>160</v>
      </c>
      <c r="C29" s="4"/>
      <c r="D29" s="4"/>
      <c r="E29" s="4">
        <v>0</v>
      </c>
      <c r="F29" s="4"/>
      <c r="G29" s="4"/>
      <c r="H29" s="4">
        <v>2550</v>
      </c>
      <c r="I29" s="15">
        <v>142</v>
      </c>
    </row>
    <row r="30" spans="1:9" s="12" customFormat="1" ht="21">
      <c r="A30" s="10" t="s">
        <v>298</v>
      </c>
      <c r="B30" s="4">
        <v>210</v>
      </c>
      <c r="C30" s="4"/>
      <c r="D30" s="4"/>
      <c r="E30" s="4">
        <v>0</v>
      </c>
      <c r="F30" s="4"/>
      <c r="G30" s="4"/>
      <c r="H30" s="4">
        <v>4249</v>
      </c>
      <c r="I30" s="15">
        <v>237</v>
      </c>
    </row>
    <row r="31" spans="1:9" s="12" customFormat="1" ht="21">
      <c r="A31" s="45" t="s">
        <v>299</v>
      </c>
      <c r="B31" s="4">
        <v>136</v>
      </c>
      <c r="C31" s="4"/>
      <c r="D31" s="4"/>
      <c r="E31" s="4">
        <v>0</v>
      </c>
      <c r="F31" s="4"/>
      <c r="G31" s="4"/>
      <c r="H31" s="4">
        <v>2413</v>
      </c>
      <c r="I31" s="15">
        <v>135</v>
      </c>
    </row>
    <row r="32" spans="1:9" s="12" customFormat="1" ht="21">
      <c r="A32" s="13" t="s">
        <v>288</v>
      </c>
      <c r="B32" s="7">
        <f>SUM(B24:B31)</f>
        <v>2232</v>
      </c>
      <c r="C32" s="7"/>
      <c r="D32" s="7"/>
      <c r="E32" s="7">
        <f>SUM(E25:E26)</f>
        <v>0</v>
      </c>
      <c r="F32" s="7"/>
      <c r="G32" s="7"/>
      <c r="H32" s="7">
        <f>SUM(H24:H31)</f>
        <v>45338</v>
      </c>
      <c r="I32" s="16">
        <f>SUM(I24:I31)</f>
        <v>2454</v>
      </c>
    </row>
    <row r="33" spans="1:9" s="12" customFormat="1" ht="21">
      <c r="A33" s="48" t="s">
        <v>278</v>
      </c>
      <c r="B33" s="49"/>
      <c r="C33" s="49"/>
      <c r="D33" s="49"/>
      <c r="E33" s="49"/>
      <c r="F33" s="49"/>
      <c r="G33" s="49"/>
      <c r="H33" s="49"/>
      <c r="I33" s="50"/>
    </row>
    <row r="34" spans="1:9" s="12" customFormat="1" ht="21">
      <c r="A34" s="10" t="s">
        <v>302</v>
      </c>
      <c r="B34" s="4">
        <v>178</v>
      </c>
      <c r="C34" s="4"/>
      <c r="D34" s="4"/>
      <c r="E34" s="4">
        <v>0</v>
      </c>
      <c r="F34" s="4"/>
      <c r="G34" s="4"/>
      <c r="H34" s="4">
        <v>3574</v>
      </c>
      <c r="I34" s="15">
        <v>198</v>
      </c>
    </row>
    <row r="35" spans="1:9" s="12" customFormat="1" ht="21">
      <c r="A35" s="10" t="s">
        <v>284</v>
      </c>
      <c r="B35" s="4">
        <v>151</v>
      </c>
      <c r="C35" s="4"/>
      <c r="D35" s="4"/>
      <c r="E35" s="4">
        <v>0</v>
      </c>
      <c r="F35" s="4"/>
      <c r="G35" s="4"/>
      <c r="H35" s="4">
        <v>2822</v>
      </c>
      <c r="I35" s="15">
        <v>156</v>
      </c>
    </row>
    <row r="36" spans="1:9" s="12" customFormat="1" ht="21">
      <c r="A36" s="10" t="s">
        <v>297</v>
      </c>
      <c r="B36" s="4">
        <f>405+184</f>
        <v>589</v>
      </c>
      <c r="C36" s="4"/>
      <c r="D36" s="4"/>
      <c r="E36" s="4">
        <v>0</v>
      </c>
      <c r="F36" s="4"/>
      <c r="G36" s="4"/>
      <c r="H36" s="4">
        <f>8724+3028</f>
        <v>11752</v>
      </c>
      <c r="I36" s="15">
        <f>485+168</f>
        <v>653</v>
      </c>
    </row>
    <row r="37" spans="1:9" s="12" customFormat="1" ht="21">
      <c r="A37" s="10" t="s">
        <v>286</v>
      </c>
      <c r="B37" s="4">
        <v>155</v>
      </c>
      <c r="C37" s="4"/>
      <c r="D37" s="4"/>
      <c r="E37" s="4">
        <v>0</v>
      </c>
      <c r="F37" s="4"/>
      <c r="G37" s="4"/>
      <c r="H37" s="4">
        <v>2242</v>
      </c>
      <c r="I37" s="15">
        <v>124</v>
      </c>
    </row>
    <row r="38" spans="1:9" s="12" customFormat="1" ht="21">
      <c r="A38" s="10" t="s">
        <v>301</v>
      </c>
      <c r="B38" s="4">
        <v>70</v>
      </c>
      <c r="C38" s="4"/>
      <c r="D38" s="4"/>
      <c r="E38" s="4">
        <v>0</v>
      </c>
      <c r="F38" s="4"/>
      <c r="G38" s="4"/>
      <c r="H38" s="4">
        <v>1018</v>
      </c>
      <c r="I38" s="15">
        <v>57</v>
      </c>
    </row>
    <row r="39" spans="1:9" s="12" customFormat="1" ht="21">
      <c r="A39" s="46" t="s">
        <v>310</v>
      </c>
      <c r="B39" s="4">
        <v>119</v>
      </c>
      <c r="C39" s="4"/>
      <c r="D39" s="4"/>
      <c r="E39" s="4">
        <v>0</v>
      </c>
      <c r="F39" s="4"/>
      <c r="G39" s="4"/>
      <c r="H39" s="4">
        <v>1674</v>
      </c>
      <c r="I39" s="15">
        <v>93</v>
      </c>
    </row>
    <row r="40" spans="1:9" s="12" customFormat="1" ht="21">
      <c r="A40" s="10" t="s">
        <v>308</v>
      </c>
      <c r="B40" s="4">
        <v>48</v>
      </c>
      <c r="C40" s="4"/>
      <c r="D40" s="4"/>
      <c r="E40" s="4">
        <v>0</v>
      </c>
      <c r="F40" s="4">
        <v>0</v>
      </c>
      <c r="G40" s="4">
        <v>0</v>
      </c>
      <c r="H40" s="4">
        <v>720</v>
      </c>
      <c r="I40" s="15">
        <v>60</v>
      </c>
    </row>
    <row r="41" spans="1:9" s="12" customFormat="1" ht="21">
      <c r="A41" s="13" t="s">
        <v>287</v>
      </c>
      <c r="B41" s="7">
        <f>SUM(B34:B40)</f>
        <v>1310</v>
      </c>
      <c r="C41" s="7"/>
      <c r="D41" s="7"/>
      <c r="E41" s="7">
        <f>SUM(E34:E38)</f>
        <v>0</v>
      </c>
      <c r="F41" s="7"/>
      <c r="G41" s="7"/>
      <c r="H41" s="7">
        <f>SUM(H34:H40)</f>
        <v>23802</v>
      </c>
      <c r="I41" s="16">
        <f>SUM(I34:I40)</f>
        <v>1341</v>
      </c>
    </row>
    <row r="42" spans="1:9" s="12" customFormat="1" ht="21">
      <c r="A42" s="48" t="s">
        <v>279</v>
      </c>
      <c r="B42" s="49"/>
      <c r="C42" s="49"/>
      <c r="D42" s="49"/>
      <c r="E42" s="49"/>
      <c r="F42" s="49"/>
      <c r="G42" s="49"/>
      <c r="H42" s="49"/>
      <c r="I42" s="50"/>
    </row>
    <row r="43" spans="1:9" s="12" customFormat="1" ht="21">
      <c r="A43" s="10" t="s">
        <v>284</v>
      </c>
      <c r="B43" s="4">
        <v>138</v>
      </c>
      <c r="C43" s="4"/>
      <c r="D43" s="4"/>
      <c r="E43" s="4">
        <v>0</v>
      </c>
      <c r="F43" s="4"/>
      <c r="G43" s="4"/>
      <c r="H43" s="4">
        <v>2622</v>
      </c>
      <c r="I43" s="15">
        <v>146</v>
      </c>
    </row>
    <row r="44" spans="1:9" s="12" customFormat="1" ht="21">
      <c r="A44" s="10" t="s">
        <v>297</v>
      </c>
      <c r="B44" s="4">
        <v>51</v>
      </c>
      <c r="C44" s="4"/>
      <c r="D44" s="4"/>
      <c r="E44" s="4">
        <v>0</v>
      </c>
      <c r="F44" s="4"/>
      <c r="G44" s="4"/>
      <c r="H44" s="4">
        <v>969</v>
      </c>
      <c r="I44" s="15">
        <v>54</v>
      </c>
    </row>
    <row r="45" spans="1:9" s="12" customFormat="1" ht="21">
      <c r="A45" s="13" t="s">
        <v>292</v>
      </c>
      <c r="B45" s="7">
        <f>SUM(B43:B44)</f>
        <v>189</v>
      </c>
      <c r="C45" s="7"/>
      <c r="D45" s="7"/>
      <c r="E45" s="7">
        <f>SUM(E43:E44)</f>
        <v>0</v>
      </c>
      <c r="F45" s="7"/>
      <c r="G45" s="7"/>
      <c r="H45" s="7">
        <f>SUM(H43:H44)</f>
        <v>3591</v>
      </c>
      <c r="I45" s="16">
        <f>SUM(I43:I44)</f>
        <v>200</v>
      </c>
    </row>
    <row r="46" spans="1:9" s="12" customFormat="1" ht="21">
      <c r="A46" s="48" t="s">
        <v>280</v>
      </c>
      <c r="B46" s="49"/>
      <c r="C46" s="49"/>
      <c r="D46" s="49"/>
      <c r="E46" s="49"/>
      <c r="F46" s="49"/>
      <c r="G46" s="49"/>
      <c r="H46" s="49"/>
      <c r="I46" s="50"/>
    </row>
    <row r="47" spans="1:9" s="12" customFormat="1" ht="21">
      <c r="A47" s="10" t="s">
        <v>284</v>
      </c>
      <c r="B47" s="4">
        <v>594</v>
      </c>
      <c r="C47" s="4"/>
      <c r="D47" s="4"/>
      <c r="E47" s="4">
        <v>0</v>
      </c>
      <c r="F47" s="4"/>
      <c r="G47" s="4"/>
      <c r="H47" s="4">
        <v>10798</v>
      </c>
      <c r="I47" s="15">
        <v>601</v>
      </c>
    </row>
    <row r="48" spans="1:9" s="12" customFormat="1" ht="21">
      <c r="A48" s="10" t="s">
        <v>297</v>
      </c>
      <c r="B48" s="4">
        <v>180</v>
      </c>
      <c r="C48" s="4"/>
      <c r="D48" s="4"/>
      <c r="E48" s="4">
        <v>0</v>
      </c>
      <c r="F48" s="4"/>
      <c r="G48" s="4"/>
      <c r="H48" s="4">
        <v>3837</v>
      </c>
      <c r="I48" s="15">
        <v>214</v>
      </c>
    </row>
    <row r="49" spans="1:9" s="12" customFormat="1" ht="21">
      <c r="A49" s="10" t="s">
        <v>307</v>
      </c>
      <c r="B49" s="4">
        <v>32</v>
      </c>
      <c r="C49" s="4"/>
      <c r="D49" s="4"/>
      <c r="E49" s="4">
        <v>0</v>
      </c>
      <c r="F49" s="4"/>
      <c r="G49" s="4"/>
      <c r="H49" s="4">
        <v>384</v>
      </c>
      <c r="I49" s="15">
        <v>32</v>
      </c>
    </row>
    <row r="50" spans="1:9" s="12" customFormat="1" ht="21">
      <c r="A50" s="13" t="s">
        <v>293</v>
      </c>
      <c r="B50" s="7">
        <f>SUM(B47:B49)</f>
        <v>806</v>
      </c>
      <c r="C50" s="7"/>
      <c r="D50" s="7"/>
      <c r="E50" s="7">
        <f>SUM(E47:E49)</f>
        <v>0</v>
      </c>
      <c r="F50" s="7"/>
      <c r="G50" s="7"/>
      <c r="H50" s="7">
        <f>SUM(H47:H49)</f>
        <v>15019</v>
      </c>
      <c r="I50" s="16">
        <f>SUM(I47:I49)</f>
        <v>847</v>
      </c>
    </row>
    <row r="51" spans="1:9" s="12" customFormat="1" ht="21">
      <c r="A51" s="48" t="s">
        <v>281</v>
      </c>
      <c r="B51" s="49"/>
      <c r="C51" s="49"/>
      <c r="D51" s="49"/>
      <c r="E51" s="49"/>
      <c r="F51" s="49"/>
      <c r="G51" s="49"/>
      <c r="H51" s="49"/>
      <c r="I51" s="50"/>
    </row>
    <row r="52" spans="1:9" s="12" customFormat="1" ht="21">
      <c r="A52" s="10" t="s">
        <v>284</v>
      </c>
      <c r="B52" s="4">
        <v>424</v>
      </c>
      <c r="C52" s="4"/>
      <c r="D52" s="4"/>
      <c r="E52" s="4">
        <v>0</v>
      </c>
      <c r="F52" s="4"/>
      <c r="G52" s="4"/>
      <c r="H52" s="4">
        <v>8059</v>
      </c>
      <c r="I52" s="15">
        <v>447</v>
      </c>
    </row>
    <row r="53" spans="1:9" s="12" customFormat="1" ht="21">
      <c r="A53" s="10" t="s">
        <v>285</v>
      </c>
      <c r="B53" s="4">
        <v>15</v>
      </c>
      <c r="C53" s="4"/>
      <c r="D53" s="4"/>
      <c r="E53" s="4">
        <v>0</v>
      </c>
      <c r="F53" s="4"/>
      <c r="G53" s="4"/>
      <c r="H53" s="4">
        <v>315</v>
      </c>
      <c r="I53" s="15">
        <v>18</v>
      </c>
    </row>
    <row r="54" spans="1:9" s="12" customFormat="1" ht="21">
      <c r="A54" s="13" t="s">
        <v>294</v>
      </c>
      <c r="B54" s="7">
        <f>SUM(B52:B53)</f>
        <v>439</v>
      </c>
      <c r="C54" s="7"/>
      <c r="D54" s="7"/>
      <c r="E54" s="7">
        <f>SUM(E52:E53)</f>
        <v>0</v>
      </c>
      <c r="F54" s="7"/>
      <c r="G54" s="7"/>
      <c r="H54" s="7">
        <f>SUM(H52:H53)</f>
        <v>8374</v>
      </c>
      <c r="I54" s="16">
        <f>SUM(I52:I53)</f>
        <v>465</v>
      </c>
    </row>
    <row r="55" spans="1:9" s="12" customFormat="1" ht="21">
      <c r="A55" s="48" t="s">
        <v>282</v>
      </c>
      <c r="B55" s="49"/>
      <c r="C55" s="49"/>
      <c r="D55" s="49"/>
      <c r="E55" s="49"/>
      <c r="F55" s="49"/>
      <c r="G55" s="49"/>
      <c r="H55" s="49"/>
      <c r="I55" s="50"/>
    </row>
    <row r="56" spans="1:9" s="12" customFormat="1" ht="21">
      <c r="A56" s="10" t="s">
        <v>284</v>
      </c>
      <c r="B56" s="4">
        <v>439</v>
      </c>
      <c r="C56" s="4"/>
      <c r="D56" s="4"/>
      <c r="E56" s="4">
        <v>0</v>
      </c>
      <c r="F56" s="4">
        <v>0</v>
      </c>
      <c r="G56" s="4">
        <v>0</v>
      </c>
      <c r="H56" s="4">
        <v>8648</v>
      </c>
      <c r="I56" s="15">
        <v>481</v>
      </c>
    </row>
    <row r="57" spans="1:9" s="12" customFormat="1" ht="21">
      <c r="A57" s="10" t="s">
        <v>285</v>
      </c>
      <c r="B57" s="4">
        <v>8</v>
      </c>
      <c r="C57" s="4"/>
      <c r="D57" s="4"/>
      <c r="E57" s="4">
        <v>0</v>
      </c>
      <c r="F57" s="4">
        <v>0</v>
      </c>
      <c r="G57" s="4">
        <v>0</v>
      </c>
      <c r="H57" s="4">
        <v>152</v>
      </c>
      <c r="I57" s="15">
        <v>8</v>
      </c>
    </row>
    <row r="58" spans="1:9" s="12" customFormat="1" ht="21.75" thickBot="1">
      <c r="A58" s="27" t="s">
        <v>295</v>
      </c>
      <c r="B58" s="28">
        <f>SUM(B56:B57)</f>
        <v>447</v>
      </c>
      <c r="C58" s="28"/>
      <c r="D58" s="28"/>
      <c r="E58" s="28">
        <f>SUM(E56:E57)</f>
        <v>0</v>
      </c>
      <c r="F58" s="28"/>
      <c r="G58" s="28"/>
      <c r="H58" s="28">
        <f>SUM(H56:H57)</f>
        <v>8800</v>
      </c>
      <c r="I58" s="29">
        <f>SUM(I56:I57)</f>
        <v>489</v>
      </c>
    </row>
    <row r="59" spans="1:9" s="12" customFormat="1" ht="24" thickBot="1">
      <c r="A59" s="30" t="s">
        <v>283</v>
      </c>
      <c r="B59" s="22">
        <f>SUM(B58,B54,B50,B45,B41,B32,B22,B14,B10)</f>
        <v>10379</v>
      </c>
      <c r="C59" s="22"/>
      <c r="D59" s="22"/>
      <c r="E59" s="22">
        <f>SUM(E32,E14,E10)</f>
        <v>0</v>
      </c>
      <c r="F59" s="22"/>
      <c r="G59" s="22"/>
      <c r="H59" s="22">
        <f>SUM(H58,H54,H50,H45,H41,H32,H22,H14,H10)</f>
        <v>197496</v>
      </c>
      <c r="I59" s="23">
        <f>SUM(I58,I54,I50,I45,I41,I32,I22,I14,I10)</f>
        <v>10964</v>
      </c>
    </row>
    <row r="60" ht="21">
      <c r="A60" s="1" t="s">
        <v>264</v>
      </c>
    </row>
    <row r="62" spans="2:9" ht="21">
      <c r="B62" s="39"/>
      <c r="C62" s="39"/>
      <c r="D62" s="39"/>
      <c r="E62" s="39"/>
      <c r="F62" s="39"/>
      <c r="G62" s="39"/>
      <c r="H62" s="39"/>
      <c r="I62" s="39"/>
    </row>
  </sheetData>
  <mergeCells count="21">
    <mergeCell ref="A1:I1"/>
    <mergeCell ref="A3:I3"/>
    <mergeCell ref="A4:A6"/>
    <mergeCell ref="B4:C4"/>
    <mergeCell ref="D4:D5"/>
    <mergeCell ref="E4:F4"/>
    <mergeCell ref="G4:G5"/>
    <mergeCell ref="H4:H5"/>
    <mergeCell ref="B5:C5"/>
    <mergeCell ref="A46:I46"/>
    <mergeCell ref="A51:I51"/>
    <mergeCell ref="A55:I55"/>
    <mergeCell ref="A7:I7"/>
    <mergeCell ref="A2:I2"/>
    <mergeCell ref="A15:I15"/>
    <mergeCell ref="A33:I33"/>
    <mergeCell ref="A42:I42"/>
    <mergeCell ref="A11:I11"/>
    <mergeCell ref="A23:I23"/>
    <mergeCell ref="I5:I6"/>
    <mergeCell ref="E5:F5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1"/>
  <headerFooter alignWithMargins="0">
    <oddHeader>&amp;L&amp;9ไฟล์ &amp;F&amp;R&amp;9หน้า &amp;P</oddHeader>
    <oddFooter>&amp;L&amp;9สำนักส่งเสริมวิชาการและงานทะเบียน&amp;R&amp;9วันที่ &amp;D เวลา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7" sqref="B17:I17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">
      <c r="A2" s="61" t="s">
        <v>33</v>
      </c>
      <c r="B2" s="61"/>
      <c r="C2" s="61"/>
      <c r="D2" s="61"/>
      <c r="E2" s="61"/>
      <c r="F2" s="61"/>
      <c r="G2" s="61"/>
      <c r="H2" s="61"/>
      <c r="I2" s="61"/>
    </row>
    <row r="3" spans="1:9" ht="21">
      <c r="A3" s="55" t="s">
        <v>6</v>
      </c>
      <c r="B3" s="56" t="s">
        <v>0</v>
      </c>
      <c r="C3" s="56"/>
      <c r="D3" s="55" t="s">
        <v>4</v>
      </c>
      <c r="E3" s="56" t="s">
        <v>8</v>
      </c>
      <c r="F3" s="56"/>
      <c r="G3" s="55" t="s">
        <v>7</v>
      </c>
      <c r="H3" s="55" t="s">
        <v>9</v>
      </c>
      <c r="I3" s="2" t="s">
        <v>11</v>
      </c>
    </row>
    <row r="4" spans="1:9" ht="21">
      <c r="A4" s="55"/>
      <c r="B4" s="56" t="s">
        <v>1</v>
      </c>
      <c r="C4" s="56"/>
      <c r="D4" s="55"/>
      <c r="E4" s="56" t="s">
        <v>1</v>
      </c>
      <c r="F4" s="56"/>
      <c r="G4" s="55"/>
      <c r="H4" s="55"/>
      <c r="I4" s="62" t="s">
        <v>12</v>
      </c>
    </row>
    <row r="5" spans="1:9" ht="21">
      <c r="A5" s="55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3"/>
    </row>
    <row r="6" spans="1:9" ht="21">
      <c r="A6" s="64" t="s">
        <v>34</v>
      </c>
      <c r="B6" s="49"/>
      <c r="C6" s="49"/>
      <c r="D6" s="49"/>
      <c r="E6" s="49"/>
      <c r="F6" s="49"/>
      <c r="G6" s="49"/>
      <c r="H6" s="49"/>
      <c r="I6" s="65"/>
    </row>
    <row r="7" spans="1:9" s="12" customFormat="1" ht="21">
      <c r="A7" s="10" t="s">
        <v>15</v>
      </c>
      <c r="B7" s="4">
        <v>80</v>
      </c>
      <c r="C7" s="4">
        <v>19</v>
      </c>
      <c r="D7" s="4">
        <f>B7*C7</f>
        <v>1520</v>
      </c>
      <c r="E7" s="4">
        <v>0</v>
      </c>
      <c r="F7" s="4">
        <v>0</v>
      </c>
      <c r="G7" s="4">
        <f>E7*F7</f>
        <v>0</v>
      </c>
      <c r="H7" s="4">
        <f>D7+G7</f>
        <v>1520</v>
      </c>
      <c r="I7" s="4">
        <f>H7/18</f>
        <v>84</v>
      </c>
    </row>
    <row r="8" spans="1:9" s="12" customFormat="1" ht="21">
      <c r="A8" s="10" t="s">
        <v>14</v>
      </c>
      <c r="B8" s="4">
        <v>0</v>
      </c>
      <c r="C8" s="4">
        <v>0</v>
      </c>
      <c r="D8" s="4">
        <f>B8*C8</f>
        <v>0</v>
      </c>
      <c r="E8" s="4">
        <v>0</v>
      </c>
      <c r="F8" s="4">
        <v>0</v>
      </c>
      <c r="G8" s="4">
        <f>E8*F8</f>
        <v>0</v>
      </c>
      <c r="H8" s="4">
        <f>D8+G8</f>
        <v>0</v>
      </c>
      <c r="I8" s="4">
        <f>H8/18</f>
        <v>0</v>
      </c>
    </row>
    <row r="9" spans="1:9" s="12" customFormat="1" ht="21">
      <c r="A9" s="10" t="s">
        <v>26</v>
      </c>
      <c r="B9" s="4">
        <v>0</v>
      </c>
      <c r="C9" s="4">
        <v>0</v>
      </c>
      <c r="D9" s="4">
        <f>B9*C9</f>
        <v>0</v>
      </c>
      <c r="E9" s="4">
        <v>0</v>
      </c>
      <c r="F9" s="4">
        <v>0</v>
      </c>
      <c r="G9" s="4">
        <f>E9*F9</f>
        <v>0</v>
      </c>
      <c r="H9" s="4">
        <f>D9+G9</f>
        <v>0</v>
      </c>
      <c r="I9" s="4">
        <f>H9/18</f>
        <v>0</v>
      </c>
    </row>
    <row r="10" spans="1:9" s="12" customFormat="1" ht="21">
      <c r="A10" s="10" t="s">
        <v>27</v>
      </c>
      <c r="B10" s="4">
        <v>0</v>
      </c>
      <c r="C10" s="4">
        <v>0</v>
      </c>
      <c r="D10" s="4">
        <f>B10*C10</f>
        <v>0</v>
      </c>
      <c r="E10" s="4">
        <v>0</v>
      </c>
      <c r="F10" s="4">
        <v>0</v>
      </c>
      <c r="G10" s="4">
        <f>E10*F10</f>
        <v>0</v>
      </c>
      <c r="H10" s="4">
        <f>D10+G10</f>
        <v>0</v>
      </c>
      <c r="I10" s="4">
        <f>H10/18</f>
        <v>0</v>
      </c>
    </row>
    <row r="11" spans="1:9" s="12" customFormat="1" ht="21">
      <c r="A11" s="13" t="s">
        <v>36</v>
      </c>
      <c r="B11" s="7">
        <f>SUM(B7:B10)</f>
        <v>80</v>
      </c>
      <c r="C11" s="7"/>
      <c r="D11" s="7"/>
      <c r="E11" s="7">
        <v>0</v>
      </c>
      <c r="F11" s="7"/>
      <c r="G11" s="7"/>
      <c r="H11" s="7">
        <f>SUM(H7:H10)</f>
        <v>1520</v>
      </c>
      <c r="I11" s="7">
        <f>SUM(I7:I10)</f>
        <v>84</v>
      </c>
    </row>
    <row r="12" spans="1:9" s="12" customFormat="1" ht="23.25">
      <c r="A12" s="26" t="s">
        <v>37</v>
      </c>
      <c r="B12" s="8">
        <f>B11</f>
        <v>80</v>
      </c>
      <c r="C12" s="8"/>
      <c r="D12" s="8"/>
      <c r="E12" s="8">
        <v>0</v>
      </c>
      <c r="F12" s="8"/>
      <c r="G12" s="8"/>
      <c r="H12" s="8">
        <f>H11</f>
        <v>1520</v>
      </c>
      <c r="I12" s="8">
        <f>I11</f>
        <v>84</v>
      </c>
    </row>
    <row r="13" spans="1:9" ht="21">
      <c r="A13" s="64" t="s">
        <v>35</v>
      </c>
      <c r="B13" s="49"/>
      <c r="C13" s="49"/>
      <c r="D13" s="49"/>
      <c r="E13" s="49"/>
      <c r="F13" s="49"/>
      <c r="G13" s="49"/>
      <c r="H13" s="49"/>
      <c r="I13" s="65"/>
    </row>
    <row r="14" spans="1:9" s="12" customFormat="1" ht="21">
      <c r="A14" s="10" t="s">
        <v>15</v>
      </c>
      <c r="B14" s="4">
        <v>50</v>
      </c>
      <c r="C14" s="4">
        <v>19</v>
      </c>
      <c r="D14" s="4">
        <f>B14*C14</f>
        <v>950</v>
      </c>
      <c r="E14" s="4">
        <v>0</v>
      </c>
      <c r="F14" s="4">
        <v>0</v>
      </c>
      <c r="G14" s="4">
        <f>E14*F14</f>
        <v>0</v>
      </c>
      <c r="H14" s="4">
        <f>D14+G14</f>
        <v>950</v>
      </c>
      <c r="I14" s="4">
        <f>H14/18</f>
        <v>53</v>
      </c>
    </row>
    <row r="15" spans="1:9" s="12" customFormat="1" ht="21">
      <c r="A15" s="10" t="s">
        <v>14</v>
      </c>
      <c r="B15" s="4">
        <v>0</v>
      </c>
      <c r="C15" s="4">
        <v>0</v>
      </c>
      <c r="D15" s="4">
        <f>B15*C15</f>
        <v>0</v>
      </c>
      <c r="E15" s="4">
        <v>0</v>
      </c>
      <c r="F15" s="4">
        <v>0</v>
      </c>
      <c r="G15" s="4">
        <f>E15*F15</f>
        <v>0</v>
      </c>
      <c r="H15" s="4">
        <f>D15+G15</f>
        <v>0</v>
      </c>
      <c r="I15" s="4">
        <f>H15/18</f>
        <v>0</v>
      </c>
    </row>
    <row r="16" spans="1:9" s="12" customFormat="1" ht="21">
      <c r="A16" s="13" t="s">
        <v>36</v>
      </c>
      <c r="B16" s="7">
        <f>SUM(B14:B15)</f>
        <v>50</v>
      </c>
      <c r="C16" s="7"/>
      <c r="D16" s="7"/>
      <c r="E16" s="7">
        <f>SUM(E14:E15)</f>
        <v>0</v>
      </c>
      <c r="F16" s="7"/>
      <c r="G16" s="7"/>
      <c r="H16" s="7">
        <f>SUM(H14:H15)</f>
        <v>950</v>
      </c>
      <c r="I16" s="7">
        <f>SUM(I14:I15)</f>
        <v>53</v>
      </c>
    </row>
    <row r="17" spans="1:9" s="12" customFormat="1" ht="23.25">
      <c r="A17" s="26" t="s">
        <v>38</v>
      </c>
      <c r="B17" s="8">
        <f>SUM(B16)</f>
        <v>50</v>
      </c>
      <c r="C17" s="8"/>
      <c r="D17" s="8"/>
      <c r="E17" s="8">
        <f>E16</f>
        <v>0</v>
      </c>
      <c r="F17" s="8"/>
      <c r="G17" s="8"/>
      <c r="H17" s="8">
        <f>SUM(H16)</f>
        <v>950</v>
      </c>
      <c r="I17" s="8">
        <f>SUM(I16)</f>
        <v>53</v>
      </c>
    </row>
    <row r="18" spans="1:9" ht="23.25">
      <c r="A18" s="24" t="s">
        <v>39</v>
      </c>
      <c r="B18" s="25">
        <f>B17+B12</f>
        <v>130</v>
      </c>
      <c r="C18" s="25"/>
      <c r="D18" s="25"/>
      <c r="E18" s="25">
        <f>E17+E12</f>
        <v>0</v>
      </c>
      <c r="F18" s="25"/>
      <c r="G18" s="25"/>
      <c r="H18" s="25">
        <f>H17+H12</f>
        <v>2470</v>
      </c>
      <c r="I18" s="25">
        <f>I17+I12</f>
        <v>137</v>
      </c>
    </row>
  </sheetData>
  <mergeCells count="13">
    <mergeCell ref="A13:I13"/>
    <mergeCell ref="A6:I6"/>
    <mergeCell ref="A3:A5"/>
    <mergeCell ref="E3:F3"/>
    <mergeCell ref="G3:G4"/>
    <mergeCell ref="E4:F4"/>
    <mergeCell ref="B4:C4"/>
    <mergeCell ref="D3:D4"/>
    <mergeCell ref="B3:C3"/>
    <mergeCell ref="A1:I1"/>
    <mergeCell ref="A2:I2"/>
    <mergeCell ref="H3:H4"/>
    <mergeCell ref="I4:I5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1" manualBreakCount="1">
    <brk id="1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">
      <selection activeCell="B125" sqref="B125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47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19.5" customHeight="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18.75" customHeight="1">
      <c r="A6" s="48" t="s">
        <v>48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f>68</f>
        <v>68</v>
      </c>
      <c r="C7" s="4">
        <v>19</v>
      </c>
      <c r="D7" s="4">
        <f>B7*C7</f>
        <v>1292</v>
      </c>
      <c r="E7" s="4">
        <v>0</v>
      </c>
      <c r="F7" s="4">
        <v>0</v>
      </c>
      <c r="G7" s="4">
        <f>E7*F7</f>
        <v>0</v>
      </c>
      <c r="H7" s="4">
        <f>D7+G7</f>
        <v>1292</v>
      </c>
      <c r="I7" s="11">
        <f>H7/18</f>
        <v>72</v>
      </c>
    </row>
    <row r="8" spans="1:9" s="12" customFormat="1" ht="21">
      <c r="A8" s="10" t="s">
        <v>14</v>
      </c>
      <c r="B8" s="4">
        <v>45</v>
      </c>
      <c r="C8" s="4">
        <v>18</v>
      </c>
      <c r="D8" s="4">
        <f>B8*C8</f>
        <v>810</v>
      </c>
      <c r="E8" s="4">
        <v>0</v>
      </c>
      <c r="F8" s="4">
        <v>0</v>
      </c>
      <c r="G8" s="4">
        <f>E8*F8</f>
        <v>0</v>
      </c>
      <c r="H8" s="4">
        <f>D8+G8</f>
        <v>810</v>
      </c>
      <c r="I8" s="11">
        <f>H8/18</f>
        <v>45</v>
      </c>
    </row>
    <row r="9" spans="1:9" s="12" customFormat="1" ht="21">
      <c r="A9" s="10" t="s">
        <v>26</v>
      </c>
      <c r="B9" s="4">
        <v>108</v>
      </c>
      <c r="C9" s="4">
        <v>15</v>
      </c>
      <c r="D9" s="4">
        <f>B9*C9</f>
        <v>1620</v>
      </c>
      <c r="E9" s="4">
        <v>0</v>
      </c>
      <c r="F9" s="4">
        <v>0</v>
      </c>
      <c r="G9" s="4">
        <f>E9*F9</f>
        <v>0</v>
      </c>
      <c r="H9" s="4">
        <f>D9+G9</f>
        <v>1620</v>
      </c>
      <c r="I9" s="11">
        <f>H9/18</f>
        <v>90</v>
      </c>
    </row>
    <row r="10" spans="1:9" s="12" customFormat="1" ht="21">
      <c r="A10" s="10" t="s">
        <v>27</v>
      </c>
      <c r="B10" s="4">
        <f>23+56</f>
        <v>79</v>
      </c>
      <c r="C10" s="4">
        <v>15</v>
      </c>
      <c r="D10" s="4">
        <f>B10*C10</f>
        <v>1185</v>
      </c>
      <c r="E10" s="4">
        <v>0</v>
      </c>
      <c r="F10" s="4">
        <v>0</v>
      </c>
      <c r="G10" s="4">
        <f>E10*F10</f>
        <v>0</v>
      </c>
      <c r="H10" s="4">
        <f>D10+G10</f>
        <v>1185</v>
      </c>
      <c r="I10" s="11">
        <f>H10/18</f>
        <v>66</v>
      </c>
    </row>
    <row r="11" spans="1:11" s="12" customFormat="1" ht="21">
      <c r="A11" s="13" t="s">
        <v>18</v>
      </c>
      <c r="B11" s="7">
        <f>SUM(B7:B10)</f>
        <v>300</v>
      </c>
      <c r="C11" s="7"/>
      <c r="D11" s="7"/>
      <c r="E11" s="7">
        <f>SUM(E7:E10)</f>
        <v>0</v>
      </c>
      <c r="F11" s="7"/>
      <c r="G11" s="7"/>
      <c r="H11" s="7">
        <f>SUM(H7:H10)</f>
        <v>4907</v>
      </c>
      <c r="I11" s="14">
        <f>SUM(I7:I10)</f>
        <v>273</v>
      </c>
      <c r="K11" s="31"/>
    </row>
    <row r="12" spans="1:9" ht="18.75" customHeight="1">
      <c r="A12" s="48" t="s">
        <v>49</v>
      </c>
      <c r="B12" s="49"/>
      <c r="C12" s="49"/>
      <c r="D12" s="49"/>
      <c r="E12" s="49"/>
      <c r="F12" s="49"/>
      <c r="G12" s="49"/>
      <c r="H12" s="49"/>
      <c r="I12" s="50"/>
    </row>
    <row r="13" spans="1:9" s="12" customFormat="1" ht="21">
      <c r="A13" s="10" t="s">
        <v>15</v>
      </c>
      <c r="B13" s="4">
        <f>43</f>
        <v>43</v>
      </c>
      <c r="C13" s="4">
        <v>16</v>
      </c>
      <c r="D13" s="4">
        <f>B13*C13</f>
        <v>688</v>
      </c>
      <c r="E13" s="4">
        <v>0</v>
      </c>
      <c r="F13" s="4">
        <v>0</v>
      </c>
      <c r="G13" s="4">
        <f>E13*F13</f>
        <v>0</v>
      </c>
      <c r="H13" s="4">
        <f>D13+G13</f>
        <v>688</v>
      </c>
      <c r="I13" s="15">
        <f>H13/18</f>
        <v>38</v>
      </c>
    </row>
    <row r="14" spans="1:9" s="12" customFormat="1" ht="21">
      <c r="A14" s="10" t="s">
        <v>14</v>
      </c>
      <c r="B14" s="4">
        <f>36</f>
        <v>36</v>
      </c>
      <c r="C14" s="4">
        <v>18</v>
      </c>
      <c r="D14" s="4">
        <f>B14*C14</f>
        <v>648</v>
      </c>
      <c r="E14" s="4">
        <v>0</v>
      </c>
      <c r="F14" s="4">
        <v>0</v>
      </c>
      <c r="G14" s="4">
        <f>E14*F14</f>
        <v>0</v>
      </c>
      <c r="H14" s="4">
        <f>D14+G14</f>
        <v>648</v>
      </c>
      <c r="I14" s="15">
        <f>H14/18</f>
        <v>36</v>
      </c>
    </row>
    <row r="15" spans="1:9" s="12" customFormat="1" ht="21">
      <c r="A15" s="10" t="s">
        <v>26</v>
      </c>
      <c r="B15" s="4">
        <f>37</f>
        <v>37</v>
      </c>
      <c r="C15" s="4">
        <v>15</v>
      </c>
      <c r="D15" s="4">
        <f>B15*C15</f>
        <v>555</v>
      </c>
      <c r="E15" s="4">
        <v>0</v>
      </c>
      <c r="F15" s="4">
        <v>0</v>
      </c>
      <c r="G15" s="4">
        <f>E15*F15</f>
        <v>0</v>
      </c>
      <c r="H15" s="4">
        <f>D15+G15</f>
        <v>555</v>
      </c>
      <c r="I15" s="15">
        <f>H15/18</f>
        <v>31</v>
      </c>
    </row>
    <row r="16" spans="1:9" s="12" customFormat="1" ht="21">
      <c r="A16" s="10" t="s">
        <v>27</v>
      </c>
      <c r="B16" s="4">
        <f>23</f>
        <v>23</v>
      </c>
      <c r="C16" s="4">
        <v>15</v>
      </c>
      <c r="D16" s="4">
        <f>B16*C16</f>
        <v>345</v>
      </c>
      <c r="E16" s="4">
        <v>0</v>
      </c>
      <c r="F16" s="4">
        <v>0</v>
      </c>
      <c r="G16" s="4">
        <f>E16*F16</f>
        <v>0</v>
      </c>
      <c r="H16" s="4">
        <f>D16+G16</f>
        <v>345</v>
      </c>
      <c r="I16" s="15">
        <f>H16/18</f>
        <v>19</v>
      </c>
    </row>
    <row r="17" spans="1:9" s="12" customFormat="1" ht="21">
      <c r="A17" s="13" t="s">
        <v>51</v>
      </c>
      <c r="B17" s="7">
        <f>SUM(B13:B16)</f>
        <v>139</v>
      </c>
      <c r="C17" s="7"/>
      <c r="D17" s="7"/>
      <c r="E17" s="7">
        <f>SUM(E13:E16)</f>
        <v>0</v>
      </c>
      <c r="F17" s="7"/>
      <c r="G17" s="7"/>
      <c r="H17" s="7">
        <f>SUM(H13:H16)</f>
        <v>2236</v>
      </c>
      <c r="I17" s="16">
        <f>SUM(I13:I16)</f>
        <v>124</v>
      </c>
    </row>
    <row r="18" spans="1:9" ht="20.25" customHeight="1">
      <c r="A18" s="48" t="s">
        <v>50</v>
      </c>
      <c r="B18" s="49"/>
      <c r="C18" s="49"/>
      <c r="D18" s="49"/>
      <c r="E18" s="49"/>
      <c r="F18" s="49"/>
      <c r="G18" s="49"/>
      <c r="H18" s="49"/>
      <c r="I18" s="50"/>
    </row>
    <row r="19" spans="1:9" s="12" customFormat="1" ht="21">
      <c r="A19" s="10" t="s">
        <v>15</v>
      </c>
      <c r="B19" s="4">
        <f>33</f>
        <v>33</v>
      </c>
      <c r="C19" s="4">
        <v>16</v>
      </c>
      <c r="D19" s="4">
        <f>B19*C19</f>
        <v>528</v>
      </c>
      <c r="E19" s="4">
        <v>0</v>
      </c>
      <c r="F19" s="4">
        <v>0</v>
      </c>
      <c r="G19" s="4">
        <f>E19*F19</f>
        <v>0</v>
      </c>
      <c r="H19" s="4">
        <f>D19+G19</f>
        <v>528</v>
      </c>
      <c r="I19" s="15">
        <f>H19/18</f>
        <v>29</v>
      </c>
    </row>
    <row r="20" spans="1:9" s="12" customFormat="1" ht="21">
      <c r="A20" s="10" t="s">
        <v>14</v>
      </c>
      <c r="B20" s="4">
        <f>10</f>
        <v>10</v>
      </c>
      <c r="C20" s="4">
        <v>18</v>
      </c>
      <c r="D20" s="4">
        <f>B20*C20</f>
        <v>180</v>
      </c>
      <c r="E20" s="4">
        <v>0</v>
      </c>
      <c r="F20" s="4">
        <v>0</v>
      </c>
      <c r="G20" s="4">
        <f>E20*F20</f>
        <v>0</v>
      </c>
      <c r="H20" s="4">
        <f>D20+G20</f>
        <v>180</v>
      </c>
      <c r="I20" s="15">
        <f>H20/18</f>
        <v>10</v>
      </c>
    </row>
    <row r="21" spans="1:9" s="12" customFormat="1" ht="21">
      <c r="A21" s="10" t="s">
        <v>26</v>
      </c>
      <c r="B21" s="4">
        <f>42</f>
        <v>42</v>
      </c>
      <c r="C21" s="4">
        <v>18</v>
      </c>
      <c r="D21" s="4">
        <f>B21*C21</f>
        <v>756</v>
      </c>
      <c r="E21" s="4">
        <v>0</v>
      </c>
      <c r="F21" s="4">
        <v>0</v>
      </c>
      <c r="G21" s="4">
        <f>E21*F21</f>
        <v>0</v>
      </c>
      <c r="H21" s="4">
        <f>D21+G21</f>
        <v>756</v>
      </c>
      <c r="I21" s="15">
        <f>H21/18</f>
        <v>42</v>
      </c>
    </row>
    <row r="22" spans="1:9" s="12" customFormat="1" ht="21">
      <c r="A22" s="10" t="s">
        <v>27</v>
      </c>
      <c r="B22" s="4">
        <f>23</f>
        <v>23</v>
      </c>
      <c r="C22" s="4">
        <v>15</v>
      </c>
      <c r="D22" s="4">
        <f>B22*C22</f>
        <v>345</v>
      </c>
      <c r="E22" s="4">
        <v>0</v>
      </c>
      <c r="F22" s="4">
        <v>0</v>
      </c>
      <c r="G22" s="4">
        <f>E22*F22</f>
        <v>0</v>
      </c>
      <c r="H22" s="4">
        <f>D22+G22</f>
        <v>345</v>
      </c>
      <c r="I22" s="15">
        <f>H22/18</f>
        <v>19</v>
      </c>
    </row>
    <row r="23" spans="1:9" s="12" customFormat="1" ht="21">
      <c r="A23" s="13" t="s">
        <v>52</v>
      </c>
      <c r="B23" s="7">
        <f>SUM(B19:B22)</f>
        <v>108</v>
      </c>
      <c r="C23" s="7"/>
      <c r="D23" s="7"/>
      <c r="E23" s="7">
        <f>SUM(E19:E22)</f>
        <v>0</v>
      </c>
      <c r="F23" s="7">
        <v>0</v>
      </c>
      <c r="G23" s="7"/>
      <c r="H23" s="7">
        <f>SUM(H19:H22)</f>
        <v>1809</v>
      </c>
      <c r="I23" s="16">
        <f>SUM(I19:I22)</f>
        <v>100</v>
      </c>
    </row>
    <row r="24" spans="1:9" ht="19.5" customHeight="1">
      <c r="A24" s="48" t="s">
        <v>53</v>
      </c>
      <c r="B24" s="49"/>
      <c r="C24" s="49"/>
      <c r="D24" s="49"/>
      <c r="E24" s="49"/>
      <c r="F24" s="49"/>
      <c r="G24" s="49"/>
      <c r="H24" s="49"/>
      <c r="I24" s="50"/>
    </row>
    <row r="25" spans="1:9" s="12" customFormat="1" ht="21">
      <c r="A25" s="10" t="s">
        <v>15</v>
      </c>
      <c r="B25" s="4">
        <f>73</f>
        <v>73</v>
      </c>
      <c r="C25" s="4">
        <v>19</v>
      </c>
      <c r="D25" s="4">
        <f>B25*C25</f>
        <v>1387</v>
      </c>
      <c r="E25" s="4">
        <v>0</v>
      </c>
      <c r="F25" s="4">
        <v>0</v>
      </c>
      <c r="G25" s="4">
        <f>E25*F25</f>
        <v>0</v>
      </c>
      <c r="H25" s="4">
        <f>D25+G25</f>
        <v>1387</v>
      </c>
      <c r="I25" s="15">
        <f>H25/18</f>
        <v>77</v>
      </c>
    </row>
    <row r="26" spans="1:9" s="12" customFormat="1" ht="21">
      <c r="A26" s="10" t="s">
        <v>14</v>
      </c>
      <c r="B26" s="4">
        <f>62</f>
        <v>62</v>
      </c>
      <c r="C26" s="4">
        <v>18</v>
      </c>
      <c r="D26" s="4">
        <f>B26*C26</f>
        <v>1116</v>
      </c>
      <c r="E26" s="4">
        <v>0</v>
      </c>
      <c r="F26" s="4">
        <v>0</v>
      </c>
      <c r="G26" s="4">
        <f>E26*F26</f>
        <v>0</v>
      </c>
      <c r="H26" s="4">
        <f>D26+G26</f>
        <v>1116</v>
      </c>
      <c r="I26" s="15">
        <f>H26/18</f>
        <v>62</v>
      </c>
    </row>
    <row r="27" spans="1:9" s="12" customFormat="1" ht="21">
      <c r="A27" s="10" t="s">
        <v>26</v>
      </c>
      <c r="B27" s="4">
        <f>68</f>
        <v>68</v>
      </c>
      <c r="C27" s="4">
        <v>18</v>
      </c>
      <c r="D27" s="4">
        <f>B27*C27</f>
        <v>1224</v>
      </c>
      <c r="E27" s="4">
        <v>0</v>
      </c>
      <c r="F27" s="4">
        <v>0</v>
      </c>
      <c r="G27" s="4">
        <f>E27*F27</f>
        <v>0</v>
      </c>
      <c r="H27" s="4">
        <f>D27+G27</f>
        <v>1224</v>
      </c>
      <c r="I27" s="15">
        <f>H27/18</f>
        <v>68</v>
      </c>
    </row>
    <row r="28" spans="1:9" s="12" customFormat="1" ht="21">
      <c r="A28" s="10" t="s">
        <v>27</v>
      </c>
      <c r="B28" s="4">
        <f>61</f>
        <v>61</v>
      </c>
      <c r="C28" s="4">
        <v>15</v>
      </c>
      <c r="D28" s="4">
        <f>B28*C28</f>
        <v>915</v>
      </c>
      <c r="E28" s="4">
        <v>0</v>
      </c>
      <c r="F28" s="4">
        <v>0</v>
      </c>
      <c r="G28" s="4">
        <f>E28*F28</f>
        <v>0</v>
      </c>
      <c r="H28" s="4">
        <f>D28+G28</f>
        <v>915</v>
      </c>
      <c r="I28" s="15">
        <f>H28/18</f>
        <v>51</v>
      </c>
    </row>
    <row r="29" spans="1:9" s="12" customFormat="1" ht="21">
      <c r="A29" s="13" t="s">
        <v>20</v>
      </c>
      <c r="B29" s="7">
        <f>SUM(B25:B28)</f>
        <v>264</v>
      </c>
      <c r="C29" s="7"/>
      <c r="D29" s="7"/>
      <c r="E29" s="7">
        <f>SUM(E25:E28)</f>
        <v>0</v>
      </c>
      <c r="F29" s="7"/>
      <c r="G29" s="7"/>
      <c r="H29" s="7">
        <f>SUM(H25:H28)</f>
        <v>4642</v>
      </c>
      <c r="I29" s="16">
        <f>SUM(I25:I28)</f>
        <v>258</v>
      </c>
    </row>
    <row r="30" spans="1:9" ht="18.75" customHeight="1">
      <c r="A30" s="48" t="s">
        <v>54</v>
      </c>
      <c r="B30" s="49"/>
      <c r="C30" s="49"/>
      <c r="D30" s="49"/>
      <c r="E30" s="49"/>
      <c r="F30" s="49"/>
      <c r="G30" s="49"/>
      <c r="H30" s="49"/>
      <c r="I30" s="50"/>
    </row>
    <row r="31" spans="1:9" s="12" customFormat="1" ht="21">
      <c r="A31" s="10" t="s">
        <v>15</v>
      </c>
      <c r="B31" s="4">
        <v>0</v>
      </c>
      <c r="C31" s="4">
        <v>0</v>
      </c>
      <c r="D31" s="4">
        <f>B31*C31</f>
        <v>0</v>
      </c>
      <c r="E31" s="4">
        <v>0</v>
      </c>
      <c r="F31" s="4">
        <v>0</v>
      </c>
      <c r="G31" s="4">
        <f>E31*F31</f>
        <v>0</v>
      </c>
      <c r="H31" s="4">
        <f>D31+G31</f>
        <v>0</v>
      </c>
      <c r="I31" s="15">
        <f>H31/18</f>
        <v>0</v>
      </c>
    </row>
    <row r="32" spans="1:9" s="12" customFormat="1" ht="21">
      <c r="A32" s="10" t="s">
        <v>14</v>
      </c>
      <c r="B32" s="4">
        <v>0</v>
      </c>
      <c r="C32" s="4">
        <v>0</v>
      </c>
      <c r="D32" s="4">
        <f>B32*C32</f>
        <v>0</v>
      </c>
      <c r="E32" s="4">
        <v>0</v>
      </c>
      <c r="F32" s="4">
        <v>0</v>
      </c>
      <c r="G32" s="4">
        <f>E32*F32</f>
        <v>0</v>
      </c>
      <c r="H32" s="4">
        <f>D32+G32</f>
        <v>0</v>
      </c>
      <c r="I32" s="15">
        <f>H32/18</f>
        <v>0</v>
      </c>
    </row>
    <row r="33" spans="1:9" s="12" customFormat="1" ht="21">
      <c r="A33" s="10" t="s">
        <v>26</v>
      </c>
      <c r="B33" s="4">
        <v>0</v>
      </c>
      <c r="C33" s="4">
        <v>0</v>
      </c>
      <c r="D33" s="4">
        <f>B33*C33</f>
        <v>0</v>
      </c>
      <c r="E33" s="4">
        <v>0</v>
      </c>
      <c r="F33" s="4">
        <v>0</v>
      </c>
      <c r="G33" s="4">
        <f>E33*F33</f>
        <v>0</v>
      </c>
      <c r="H33" s="4">
        <f>D33+G33</f>
        <v>0</v>
      </c>
      <c r="I33" s="15">
        <f>H33/18</f>
        <v>0</v>
      </c>
    </row>
    <row r="34" spans="1:9" s="12" customFormat="1" ht="21">
      <c r="A34" s="10" t="s">
        <v>27</v>
      </c>
      <c r="B34" s="4">
        <f>110</f>
        <v>110</v>
      </c>
      <c r="C34" s="4">
        <v>18</v>
      </c>
      <c r="D34" s="4">
        <f>B34*C34</f>
        <v>1980</v>
      </c>
      <c r="E34" s="4">
        <v>0</v>
      </c>
      <c r="F34" s="4">
        <v>0</v>
      </c>
      <c r="G34" s="4">
        <f>E34*F34</f>
        <v>0</v>
      </c>
      <c r="H34" s="4">
        <f>D34+G34</f>
        <v>1980</v>
      </c>
      <c r="I34" s="15">
        <f>H34/18</f>
        <v>110</v>
      </c>
    </row>
    <row r="35" spans="1:11" s="12" customFormat="1" ht="21">
      <c r="A35" s="13" t="s">
        <v>55</v>
      </c>
      <c r="B35" s="7">
        <f>SUM(B31:B34)</f>
        <v>110</v>
      </c>
      <c r="C35" s="7"/>
      <c r="D35" s="7"/>
      <c r="E35" s="7">
        <f>SUM(E31:E34)</f>
        <v>0</v>
      </c>
      <c r="F35" s="7">
        <v>0</v>
      </c>
      <c r="G35" s="7"/>
      <c r="H35" s="7">
        <f>SUM(H31:H34)</f>
        <v>1980</v>
      </c>
      <c r="I35" s="16">
        <f>SUM(I31:I34)</f>
        <v>110</v>
      </c>
      <c r="K35" s="31"/>
    </row>
    <row r="36" spans="1:11" s="12" customFormat="1" ht="21">
      <c r="A36" s="48" t="s">
        <v>272</v>
      </c>
      <c r="B36" s="49"/>
      <c r="C36" s="49"/>
      <c r="D36" s="49"/>
      <c r="E36" s="49"/>
      <c r="F36" s="49"/>
      <c r="G36" s="49"/>
      <c r="H36" s="49"/>
      <c r="I36" s="50"/>
      <c r="K36" s="31"/>
    </row>
    <row r="37" spans="1:11" s="12" customFormat="1" ht="21">
      <c r="A37" s="10" t="s">
        <v>15</v>
      </c>
      <c r="B37" s="4">
        <v>0</v>
      </c>
      <c r="C37" s="4">
        <v>0</v>
      </c>
      <c r="D37" s="4">
        <f>B37*C37</f>
        <v>0</v>
      </c>
      <c r="E37" s="4">
        <v>0</v>
      </c>
      <c r="F37" s="4">
        <v>0</v>
      </c>
      <c r="G37" s="4">
        <f>E37*F37</f>
        <v>0</v>
      </c>
      <c r="H37" s="4">
        <f>D37+G37</f>
        <v>0</v>
      </c>
      <c r="I37" s="15">
        <f>H37/18</f>
        <v>0</v>
      </c>
      <c r="K37" s="31"/>
    </row>
    <row r="38" spans="1:11" s="12" customFormat="1" ht="21">
      <c r="A38" s="10" t="s">
        <v>14</v>
      </c>
      <c r="B38" s="4">
        <v>64</v>
      </c>
      <c r="C38" s="4">
        <v>18</v>
      </c>
      <c r="D38" s="4">
        <f>B38*C38</f>
        <v>1152</v>
      </c>
      <c r="E38" s="4">
        <v>0</v>
      </c>
      <c r="F38" s="4">
        <v>0</v>
      </c>
      <c r="G38" s="4">
        <f>E38*F38</f>
        <v>0</v>
      </c>
      <c r="H38" s="4">
        <f>D38+G38</f>
        <v>1152</v>
      </c>
      <c r="I38" s="15">
        <f>H38/18</f>
        <v>64</v>
      </c>
      <c r="K38" s="31"/>
    </row>
    <row r="39" spans="1:11" s="12" customFormat="1" ht="21">
      <c r="A39" s="10" t="s">
        <v>26</v>
      </c>
      <c r="B39" s="4">
        <v>58</v>
      </c>
      <c r="C39" s="4">
        <v>18</v>
      </c>
      <c r="D39" s="4">
        <f>B39*C39</f>
        <v>1044</v>
      </c>
      <c r="E39" s="4">
        <v>0</v>
      </c>
      <c r="F39" s="4">
        <v>0</v>
      </c>
      <c r="G39" s="4">
        <f>E39*F39</f>
        <v>0</v>
      </c>
      <c r="H39" s="4">
        <f>D39+G39</f>
        <v>1044</v>
      </c>
      <c r="I39" s="15">
        <f>H39/18</f>
        <v>58</v>
      </c>
      <c r="K39" s="31"/>
    </row>
    <row r="40" spans="1:11" s="12" customFormat="1" ht="21">
      <c r="A40" s="10" t="s">
        <v>27</v>
      </c>
      <c r="B40" s="4">
        <v>0</v>
      </c>
      <c r="C40" s="4">
        <v>0</v>
      </c>
      <c r="D40" s="4">
        <f>B40*C40</f>
        <v>0</v>
      </c>
      <c r="E40" s="4">
        <v>0</v>
      </c>
      <c r="F40" s="4">
        <v>0</v>
      </c>
      <c r="G40" s="4">
        <f>E40*F40</f>
        <v>0</v>
      </c>
      <c r="H40" s="4">
        <f>D40+G40</f>
        <v>0</v>
      </c>
      <c r="I40" s="15">
        <f>H40/18</f>
        <v>0</v>
      </c>
      <c r="K40" s="31"/>
    </row>
    <row r="41" spans="1:11" s="12" customFormat="1" ht="21">
      <c r="A41" s="38" t="s">
        <v>271</v>
      </c>
      <c r="B41" s="7">
        <f>SUM(B37:B40)</f>
        <v>122</v>
      </c>
      <c r="C41" s="7"/>
      <c r="D41" s="7"/>
      <c r="E41" s="7">
        <f>SUM(E37:E40)</f>
        <v>0</v>
      </c>
      <c r="F41" s="7">
        <v>0</v>
      </c>
      <c r="G41" s="7"/>
      <c r="H41" s="7">
        <f>SUM(H37:H40)</f>
        <v>2196</v>
      </c>
      <c r="I41" s="16">
        <f>SUM(I37:I40)</f>
        <v>122</v>
      </c>
      <c r="K41" s="31"/>
    </row>
    <row r="42" spans="1:11" s="12" customFormat="1" ht="21">
      <c r="A42" s="48" t="s">
        <v>266</v>
      </c>
      <c r="B42" s="49"/>
      <c r="C42" s="49"/>
      <c r="D42" s="49"/>
      <c r="E42" s="49"/>
      <c r="F42" s="49"/>
      <c r="G42" s="49"/>
      <c r="H42" s="49"/>
      <c r="I42" s="50"/>
      <c r="K42" s="31"/>
    </row>
    <row r="43" spans="1:11" s="12" customFormat="1" ht="21">
      <c r="A43" s="10" t="s">
        <v>15</v>
      </c>
      <c r="B43" s="4">
        <v>0</v>
      </c>
      <c r="C43" s="4">
        <v>0</v>
      </c>
      <c r="D43" s="4">
        <f>B43*C43</f>
        <v>0</v>
      </c>
      <c r="E43" s="4">
        <v>0</v>
      </c>
      <c r="F43" s="4">
        <v>0</v>
      </c>
      <c r="G43" s="4">
        <f>E43*F43</f>
        <v>0</v>
      </c>
      <c r="H43" s="4">
        <f>D43+G43</f>
        <v>0</v>
      </c>
      <c r="I43" s="15">
        <f>H43/18</f>
        <v>0</v>
      </c>
      <c r="K43" s="31"/>
    </row>
    <row r="44" spans="1:11" s="12" customFormat="1" ht="21">
      <c r="A44" s="10" t="s">
        <v>14</v>
      </c>
      <c r="B44" s="4">
        <v>0</v>
      </c>
      <c r="C44" s="4">
        <v>0</v>
      </c>
      <c r="D44" s="4">
        <f>B44*C44</f>
        <v>0</v>
      </c>
      <c r="E44" s="4">
        <v>0</v>
      </c>
      <c r="F44" s="4">
        <v>0</v>
      </c>
      <c r="G44" s="4">
        <f>E44*F44</f>
        <v>0</v>
      </c>
      <c r="H44" s="4">
        <f>D44+G44</f>
        <v>0</v>
      </c>
      <c r="I44" s="15">
        <f>H44/18</f>
        <v>0</v>
      </c>
      <c r="K44" s="31"/>
    </row>
    <row r="45" spans="1:11" s="12" customFormat="1" ht="21">
      <c r="A45" s="10" t="s">
        <v>26</v>
      </c>
      <c r="B45" s="4">
        <v>34</v>
      </c>
      <c r="C45" s="4">
        <v>16</v>
      </c>
      <c r="D45" s="4">
        <f>B45*C45</f>
        <v>544</v>
      </c>
      <c r="E45" s="4">
        <v>0</v>
      </c>
      <c r="F45" s="4">
        <v>0</v>
      </c>
      <c r="G45" s="4">
        <f>E45*F45</f>
        <v>0</v>
      </c>
      <c r="H45" s="4">
        <f>D45+G45</f>
        <v>544</v>
      </c>
      <c r="I45" s="15">
        <f>H45/18</f>
        <v>30</v>
      </c>
      <c r="K45" s="31"/>
    </row>
    <row r="46" spans="1:11" s="12" customFormat="1" ht="21">
      <c r="A46" s="10" t="s">
        <v>27</v>
      </c>
      <c r="B46" s="4">
        <v>0</v>
      </c>
      <c r="C46" s="4">
        <v>0</v>
      </c>
      <c r="D46" s="4">
        <f>B46*C46</f>
        <v>0</v>
      </c>
      <c r="E46" s="4">
        <v>0</v>
      </c>
      <c r="F46" s="4">
        <v>0</v>
      </c>
      <c r="G46" s="4">
        <f>E46*F46</f>
        <v>0</v>
      </c>
      <c r="H46" s="4">
        <f>D46+G46</f>
        <v>0</v>
      </c>
      <c r="I46" s="15">
        <f>H46/18</f>
        <v>0</v>
      </c>
      <c r="K46" s="31"/>
    </row>
    <row r="47" spans="1:11" s="12" customFormat="1" ht="21">
      <c r="A47" s="13" t="s">
        <v>270</v>
      </c>
      <c r="B47" s="7">
        <f>SUM(B43:B46)</f>
        <v>34</v>
      </c>
      <c r="C47" s="7"/>
      <c r="D47" s="7"/>
      <c r="E47" s="7">
        <f>SUM(E43:E46)</f>
        <v>0</v>
      </c>
      <c r="F47" s="7">
        <v>0</v>
      </c>
      <c r="G47" s="7"/>
      <c r="H47" s="7">
        <f>SUM(H43:H46)</f>
        <v>544</v>
      </c>
      <c r="I47" s="16">
        <f>SUM(I43:I46)</f>
        <v>30</v>
      </c>
      <c r="K47" s="31"/>
    </row>
    <row r="48" spans="1:11" s="12" customFormat="1" ht="21">
      <c r="A48" s="48" t="s">
        <v>267</v>
      </c>
      <c r="B48" s="49"/>
      <c r="C48" s="49"/>
      <c r="D48" s="49"/>
      <c r="E48" s="49"/>
      <c r="F48" s="49"/>
      <c r="G48" s="49"/>
      <c r="H48" s="49"/>
      <c r="I48" s="50"/>
      <c r="K48" s="31"/>
    </row>
    <row r="49" spans="1:11" s="12" customFormat="1" ht="21">
      <c r="A49" s="10" t="s">
        <v>15</v>
      </c>
      <c r="B49" s="4">
        <f>65</f>
        <v>65</v>
      </c>
      <c r="C49" s="4">
        <v>20</v>
      </c>
      <c r="D49" s="4">
        <f>B49*C49</f>
        <v>1300</v>
      </c>
      <c r="E49" s="4">
        <v>0</v>
      </c>
      <c r="F49" s="4">
        <v>0</v>
      </c>
      <c r="G49" s="4">
        <f>E49*F49</f>
        <v>0</v>
      </c>
      <c r="H49" s="4">
        <f>D49+G49</f>
        <v>1300</v>
      </c>
      <c r="I49" s="15">
        <f>H49/18</f>
        <v>72</v>
      </c>
      <c r="K49" s="31"/>
    </row>
    <row r="50" spans="1:11" s="12" customFormat="1" ht="21">
      <c r="A50" s="10" t="s">
        <v>14</v>
      </c>
      <c r="B50" s="4">
        <v>67</v>
      </c>
      <c r="C50" s="4">
        <v>18</v>
      </c>
      <c r="D50" s="4">
        <f>B50*C50</f>
        <v>1206</v>
      </c>
      <c r="E50" s="4">
        <v>0</v>
      </c>
      <c r="F50" s="4">
        <v>0</v>
      </c>
      <c r="G50" s="4">
        <f>E50*F50</f>
        <v>0</v>
      </c>
      <c r="H50" s="4">
        <f>D50+G50</f>
        <v>1206</v>
      </c>
      <c r="I50" s="15">
        <f>H50/18</f>
        <v>67</v>
      </c>
      <c r="K50" s="31"/>
    </row>
    <row r="51" spans="1:11" s="12" customFormat="1" ht="21">
      <c r="A51" s="10" t="s">
        <v>26</v>
      </c>
      <c r="B51" s="4">
        <v>85</v>
      </c>
      <c r="C51" s="4">
        <v>19</v>
      </c>
      <c r="D51" s="4">
        <f>B51*C51</f>
        <v>1615</v>
      </c>
      <c r="E51" s="4">
        <v>0</v>
      </c>
      <c r="F51" s="4">
        <v>0</v>
      </c>
      <c r="G51" s="4">
        <f>E51*F51</f>
        <v>0</v>
      </c>
      <c r="H51" s="4">
        <f>D51+G51</f>
        <v>1615</v>
      </c>
      <c r="I51" s="15">
        <f>H51/18</f>
        <v>90</v>
      </c>
      <c r="K51" s="31"/>
    </row>
    <row r="52" spans="1:11" s="12" customFormat="1" ht="21">
      <c r="A52" s="10" t="s">
        <v>27</v>
      </c>
      <c r="B52" s="4">
        <v>0</v>
      </c>
      <c r="C52" s="4">
        <v>0</v>
      </c>
      <c r="D52" s="4">
        <f>B52*C52</f>
        <v>0</v>
      </c>
      <c r="E52" s="4">
        <v>0</v>
      </c>
      <c r="F52" s="4">
        <v>0</v>
      </c>
      <c r="G52" s="4">
        <f>E52*F52</f>
        <v>0</v>
      </c>
      <c r="H52" s="4">
        <f>D52+G52</f>
        <v>0</v>
      </c>
      <c r="I52" s="15">
        <f>H52/18</f>
        <v>0</v>
      </c>
      <c r="K52" s="31"/>
    </row>
    <row r="53" spans="1:11" s="12" customFormat="1" ht="21">
      <c r="A53" s="13" t="s">
        <v>21</v>
      </c>
      <c r="B53" s="7">
        <f>SUM(B49:B52)</f>
        <v>217</v>
      </c>
      <c r="C53" s="7"/>
      <c r="D53" s="7"/>
      <c r="E53" s="7">
        <f>SUM(E49:E52)</f>
        <v>0</v>
      </c>
      <c r="F53" s="7">
        <v>0</v>
      </c>
      <c r="G53" s="7"/>
      <c r="H53" s="7">
        <f>SUM(H49:H52)</f>
        <v>4121</v>
      </c>
      <c r="I53" s="16">
        <f>SUM(I49:I52)</f>
        <v>229</v>
      </c>
      <c r="K53" s="31"/>
    </row>
    <row r="54" spans="1:9" s="12" customFormat="1" ht="23.25">
      <c r="A54" s="17" t="s">
        <v>37</v>
      </c>
      <c r="B54" s="8">
        <f>SUM(B53,B47,B41,B35,B29,B23,B17,B11)</f>
        <v>1294</v>
      </c>
      <c r="C54" s="8"/>
      <c r="D54" s="8"/>
      <c r="E54" s="8">
        <f>E29+E17+E11</f>
        <v>0</v>
      </c>
      <c r="F54" s="8"/>
      <c r="G54" s="8"/>
      <c r="H54" s="8">
        <f>SUM(H53,H47,H41,H35,H29,H23,H17,H11)</f>
        <v>22435</v>
      </c>
      <c r="I54" s="8">
        <f>SUM(I53,I47,I41,I35,I29,I23,I17,I11)</f>
        <v>1246</v>
      </c>
    </row>
    <row r="55" spans="1:9" ht="21">
      <c r="A55" s="48" t="s">
        <v>56</v>
      </c>
      <c r="B55" s="49"/>
      <c r="C55" s="49"/>
      <c r="D55" s="49"/>
      <c r="E55" s="49"/>
      <c r="F55" s="49"/>
      <c r="G55" s="49"/>
      <c r="H55" s="49"/>
      <c r="I55" s="50"/>
    </row>
    <row r="56" spans="1:9" s="12" customFormat="1" ht="21">
      <c r="A56" s="10" t="s">
        <v>15</v>
      </c>
      <c r="B56" s="4">
        <v>0</v>
      </c>
      <c r="C56" s="4"/>
      <c r="D56" s="4">
        <f>B56*C56</f>
        <v>0</v>
      </c>
      <c r="E56" s="4"/>
      <c r="F56" s="4"/>
      <c r="G56" s="4">
        <f>E56*F56</f>
        <v>0</v>
      </c>
      <c r="H56" s="4">
        <f>D56+G56</f>
        <v>0</v>
      </c>
      <c r="I56" s="15">
        <f>H56/18</f>
        <v>0</v>
      </c>
    </row>
    <row r="57" spans="1:9" s="12" customFormat="1" ht="21">
      <c r="A57" s="10" t="s">
        <v>14</v>
      </c>
      <c r="B57" s="4">
        <v>25</v>
      </c>
      <c r="C57" s="4">
        <v>18</v>
      </c>
      <c r="D57" s="4">
        <f>B57*C57</f>
        <v>450</v>
      </c>
      <c r="E57" s="4"/>
      <c r="F57" s="4"/>
      <c r="G57" s="4">
        <f>E57*F57</f>
        <v>0</v>
      </c>
      <c r="H57" s="4">
        <f>D57+G57</f>
        <v>450</v>
      </c>
      <c r="I57" s="15">
        <f>H57/18</f>
        <v>25</v>
      </c>
    </row>
    <row r="58" spans="1:9" s="12" customFormat="1" ht="21">
      <c r="A58" s="10" t="s">
        <v>26</v>
      </c>
      <c r="B58" s="4">
        <v>22</v>
      </c>
      <c r="C58" s="4">
        <v>21</v>
      </c>
      <c r="D58" s="4">
        <f>B58*C58</f>
        <v>462</v>
      </c>
      <c r="E58" s="4"/>
      <c r="F58" s="4"/>
      <c r="G58" s="4">
        <f>E58*F58</f>
        <v>0</v>
      </c>
      <c r="H58" s="4">
        <f>D58+G58</f>
        <v>462</v>
      </c>
      <c r="I58" s="15">
        <f>H58/18</f>
        <v>26</v>
      </c>
    </row>
    <row r="59" spans="1:9" s="12" customFormat="1" ht="21">
      <c r="A59" s="10" t="s">
        <v>27</v>
      </c>
      <c r="B59" s="4">
        <v>0</v>
      </c>
      <c r="C59" s="4"/>
      <c r="D59" s="4">
        <f>B59*C59</f>
        <v>0</v>
      </c>
      <c r="E59" s="4"/>
      <c r="F59" s="4"/>
      <c r="G59" s="4">
        <f>E59*F59</f>
        <v>0</v>
      </c>
      <c r="H59" s="4">
        <f>D59+G59</f>
        <v>0</v>
      </c>
      <c r="I59" s="15">
        <f>H59/18</f>
        <v>0</v>
      </c>
    </row>
    <row r="60" spans="1:9" s="12" customFormat="1" ht="21">
      <c r="A60" s="13" t="s">
        <v>20</v>
      </c>
      <c r="B60" s="7">
        <f>SUM(B56:B59)</f>
        <v>47</v>
      </c>
      <c r="C60" s="7"/>
      <c r="D60" s="7"/>
      <c r="E60" s="7">
        <f>SUM(E56:E59)</f>
        <v>0</v>
      </c>
      <c r="F60" s="7"/>
      <c r="G60" s="7"/>
      <c r="H60" s="7">
        <f>SUM(H56:H59)</f>
        <v>912</v>
      </c>
      <c r="I60" s="16">
        <f>SUM(I56:I59)</f>
        <v>51</v>
      </c>
    </row>
    <row r="61" spans="1:9" ht="21">
      <c r="A61" s="48" t="s">
        <v>268</v>
      </c>
      <c r="B61" s="49"/>
      <c r="C61" s="49"/>
      <c r="D61" s="49"/>
      <c r="E61" s="49"/>
      <c r="F61" s="49"/>
      <c r="G61" s="49"/>
      <c r="H61" s="49"/>
      <c r="I61" s="50"/>
    </row>
    <row r="62" spans="1:9" s="12" customFormat="1" ht="21">
      <c r="A62" s="10" t="s">
        <v>15</v>
      </c>
      <c r="B62" s="4">
        <v>74</v>
      </c>
      <c r="C62" s="4">
        <v>20</v>
      </c>
      <c r="D62" s="4">
        <f>B62*C62</f>
        <v>1480</v>
      </c>
      <c r="E62" s="4"/>
      <c r="F62" s="4"/>
      <c r="G62" s="4">
        <f>E62*F62</f>
        <v>0</v>
      </c>
      <c r="H62" s="4">
        <f>D62+G62</f>
        <v>1480</v>
      </c>
      <c r="I62" s="15">
        <f>H62/18</f>
        <v>82</v>
      </c>
    </row>
    <row r="63" spans="1:9" s="12" customFormat="1" ht="21">
      <c r="A63" s="10" t="s">
        <v>14</v>
      </c>
      <c r="B63" s="4">
        <v>18</v>
      </c>
      <c r="C63" s="4">
        <v>21</v>
      </c>
      <c r="D63" s="4">
        <f>B63*C63</f>
        <v>378</v>
      </c>
      <c r="E63" s="4"/>
      <c r="F63" s="4"/>
      <c r="G63" s="4">
        <f>E63*F63</f>
        <v>0</v>
      </c>
      <c r="H63" s="4">
        <f>D63+G63</f>
        <v>378</v>
      </c>
      <c r="I63" s="15">
        <f>H63/18</f>
        <v>21</v>
      </c>
    </row>
    <row r="64" spans="1:9" s="12" customFormat="1" ht="21">
      <c r="A64" s="10" t="s">
        <v>26</v>
      </c>
      <c r="B64" s="4">
        <v>0</v>
      </c>
      <c r="C64" s="4"/>
      <c r="D64" s="4">
        <f>B64*C64</f>
        <v>0</v>
      </c>
      <c r="E64" s="4"/>
      <c r="F64" s="4"/>
      <c r="G64" s="4">
        <f>E64*F64</f>
        <v>0</v>
      </c>
      <c r="H64" s="4">
        <f>D64+G64</f>
        <v>0</v>
      </c>
      <c r="I64" s="15">
        <f>H64/18</f>
        <v>0</v>
      </c>
    </row>
    <row r="65" spans="1:9" s="12" customFormat="1" ht="21">
      <c r="A65" s="10" t="s">
        <v>27</v>
      </c>
      <c r="B65" s="4">
        <v>0</v>
      </c>
      <c r="C65" s="4"/>
      <c r="D65" s="4">
        <f>B65*C65</f>
        <v>0</v>
      </c>
      <c r="E65" s="4"/>
      <c r="F65" s="4"/>
      <c r="G65" s="4">
        <f>E65*F65</f>
        <v>0</v>
      </c>
      <c r="H65" s="4">
        <f>D65+G65</f>
        <v>0</v>
      </c>
      <c r="I65" s="15">
        <f>H65/18</f>
        <v>0</v>
      </c>
    </row>
    <row r="66" spans="1:9" s="12" customFormat="1" ht="21">
      <c r="A66" s="13" t="s">
        <v>269</v>
      </c>
      <c r="B66" s="7">
        <f>SUM(B62:B65)</f>
        <v>92</v>
      </c>
      <c r="C66" s="7"/>
      <c r="D66" s="7"/>
      <c r="E66" s="7">
        <f>SUM(E62:E65)</f>
        <v>0</v>
      </c>
      <c r="F66" s="7"/>
      <c r="G66" s="7"/>
      <c r="H66" s="7">
        <f>SUM(H62:H65)</f>
        <v>1858</v>
      </c>
      <c r="I66" s="16">
        <f>SUM(I62:I65)</f>
        <v>103</v>
      </c>
    </row>
    <row r="67" spans="1:11" s="12" customFormat="1" ht="24" thickBot="1">
      <c r="A67" s="19" t="s">
        <v>43</v>
      </c>
      <c r="B67" s="9">
        <f>B66+B60</f>
        <v>139</v>
      </c>
      <c r="C67" s="9"/>
      <c r="D67" s="9"/>
      <c r="E67" s="9">
        <f>E66+E60</f>
        <v>0</v>
      </c>
      <c r="F67" s="9"/>
      <c r="G67" s="9"/>
      <c r="H67" s="9">
        <f>H66+H60</f>
        <v>2770</v>
      </c>
      <c r="I67" s="20">
        <f>I66+I60</f>
        <v>154</v>
      </c>
      <c r="K67" s="31"/>
    </row>
    <row r="68" spans="1:9" ht="24" thickBot="1">
      <c r="A68" s="21" t="s">
        <v>44</v>
      </c>
      <c r="B68" s="22">
        <f>B67+B54</f>
        <v>1433</v>
      </c>
      <c r="C68" s="22"/>
      <c r="D68" s="22"/>
      <c r="E68" s="22">
        <f>E67+E54</f>
        <v>0</v>
      </c>
      <c r="F68" s="22"/>
      <c r="G68" s="22"/>
      <c r="H68" s="22">
        <f>H67+H54</f>
        <v>25205</v>
      </c>
      <c r="I68" s="23">
        <f>I67+I54</f>
        <v>1400</v>
      </c>
    </row>
    <row r="69" spans="1:9" ht="18.75" customHeight="1">
      <c r="A69" s="48" t="s">
        <v>58</v>
      </c>
      <c r="B69" s="49"/>
      <c r="C69" s="49"/>
      <c r="D69" s="49"/>
      <c r="E69" s="49"/>
      <c r="F69" s="49"/>
      <c r="G69" s="49"/>
      <c r="H69" s="49"/>
      <c r="I69" s="50"/>
    </row>
    <row r="70" spans="1:9" s="12" customFormat="1" ht="21">
      <c r="A70" s="10" t="s">
        <v>15</v>
      </c>
      <c r="B70" s="4">
        <f>34+42</f>
        <v>76</v>
      </c>
      <c r="C70" s="4">
        <v>18</v>
      </c>
      <c r="D70" s="4">
        <f>B70*C70</f>
        <v>1368</v>
      </c>
      <c r="E70" s="4">
        <v>0</v>
      </c>
      <c r="F70" s="4">
        <v>0</v>
      </c>
      <c r="G70" s="4">
        <f>E70*F70</f>
        <v>0</v>
      </c>
      <c r="H70" s="4">
        <f>D70+G70</f>
        <v>1368</v>
      </c>
      <c r="I70" s="11">
        <f>H70/18</f>
        <v>76</v>
      </c>
    </row>
    <row r="71" spans="1:9" s="12" customFormat="1" ht="21">
      <c r="A71" s="10" t="s">
        <v>14</v>
      </c>
      <c r="B71" s="4">
        <f>42+38</f>
        <v>80</v>
      </c>
      <c r="C71" s="4">
        <v>18</v>
      </c>
      <c r="D71" s="4">
        <f>B71*C71</f>
        <v>1440</v>
      </c>
      <c r="E71" s="4">
        <v>0</v>
      </c>
      <c r="F71" s="4">
        <v>0</v>
      </c>
      <c r="G71" s="4">
        <f>E71*F71</f>
        <v>0</v>
      </c>
      <c r="H71" s="4">
        <f>D71+G71</f>
        <v>1440</v>
      </c>
      <c r="I71" s="11">
        <f>H71/18</f>
        <v>80</v>
      </c>
    </row>
    <row r="72" spans="1:11" s="12" customFormat="1" ht="21">
      <c r="A72" s="13" t="s">
        <v>18</v>
      </c>
      <c r="B72" s="7">
        <f>SUM(B70:B71)</f>
        <v>156</v>
      </c>
      <c r="C72" s="7"/>
      <c r="D72" s="7"/>
      <c r="E72" s="7">
        <f>SUM(E70:E71)</f>
        <v>0</v>
      </c>
      <c r="F72" s="7"/>
      <c r="G72" s="7"/>
      <c r="H72" s="7">
        <f>SUM(H70:H71)</f>
        <v>2808</v>
      </c>
      <c r="I72" s="14">
        <f>SUM(I70:I71)</f>
        <v>156</v>
      </c>
      <c r="K72" s="31"/>
    </row>
    <row r="73" spans="1:9" ht="18.75" customHeight="1">
      <c r="A73" s="48" t="s">
        <v>64</v>
      </c>
      <c r="B73" s="49"/>
      <c r="C73" s="49"/>
      <c r="D73" s="49"/>
      <c r="E73" s="49"/>
      <c r="F73" s="49"/>
      <c r="G73" s="49"/>
      <c r="H73" s="49"/>
      <c r="I73" s="50"/>
    </row>
    <row r="74" spans="1:9" s="12" customFormat="1" ht="21">
      <c r="A74" s="10" t="s">
        <v>15</v>
      </c>
      <c r="B74" s="4">
        <f>29</f>
        <v>29</v>
      </c>
      <c r="C74" s="4">
        <v>21</v>
      </c>
      <c r="D74" s="4">
        <f>B74*C74</f>
        <v>609</v>
      </c>
      <c r="E74" s="4">
        <v>0</v>
      </c>
      <c r="F74" s="4">
        <v>0</v>
      </c>
      <c r="G74" s="4">
        <f>E74*F74</f>
        <v>0</v>
      </c>
      <c r="H74" s="4">
        <f>D74+G74</f>
        <v>609</v>
      </c>
      <c r="I74" s="15">
        <f>H74/18</f>
        <v>34</v>
      </c>
    </row>
    <row r="75" spans="1:9" s="12" customFormat="1" ht="21">
      <c r="A75" s="10" t="s">
        <v>14</v>
      </c>
      <c r="B75" s="4">
        <f>36+33</f>
        <v>69</v>
      </c>
      <c r="C75" s="4">
        <v>15</v>
      </c>
      <c r="D75" s="4">
        <f>B75*C75</f>
        <v>1035</v>
      </c>
      <c r="E75" s="4">
        <v>0</v>
      </c>
      <c r="F75" s="4">
        <v>0</v>
      </c>
      <c r="G75" s="4">
        <f>E75*F75</f>
        <v>0</v>
      </c>
      <c r="H75" s="4">
        <f>D75+G75</f>
        <v>1035</v>
      </c>
      <c r="I75" s="15">
        <f>H75/18</f>
        <v>58</v>
      </c>
    </row>
    <row r="76" spans="1:9" s="12" customFormat="1" ht="21">
      <c r="A76" s="13" t="s">
        <v>51</v>
      </c>
      <c r="B76" s="7">
        <f>SUM(B74:B75)</f>
        <v>98</v>
      </c>
      <c r="C76" s="7"/>
      <c r="D76" s="7"/>
      <c r="E76" s="7">
        <f>SUM(E74:E75)</f>
        <v>0</v>
      </c>
      <c r="F76" s="7"/>
      <c r="G76" s="7"/>
      <c r="H76" s="7">
        <f>SUM(H74:H75)</f>
        <v>1644</v>
      </c>
      <c r="I76" s="16">
        <f>SUM(I74:I75)</f>
        <v>92</v>
      </c>
    </row>
    <row r="77" spans="1:9" ht="20.25" customHeight="1">
      <c r="A77" s="48" t="s">
        <v>63</v>
      </c>
      <c r="B77" s="49"/>
      <c r="C77" s="49"/>
      <c r="D77" s="49"/>
      <c r="E77" s="49"/>
      <c r="F77" s="49"/>
      <c r="G77" s="49"/>
      <c r="H77" s="49"/>
      <c r="I77" s="50"/>
    </row>
    <row r="78" spans="1:9" s="12" customFormat="1" ht="21">
      <c r="A78" s="10" t="s">
        <v>15</v>
      </c>
      <c r="B78" s="4">
        <f>23</f>
        <v>23</v>
      </c>
      <c r="C78" s="4">
        <v>21</v>
      </c>
      <c r="D78" s="4">
        <f>B78*C78</f>
        <v>483</v>
      </c>
      <c r="E78" s="4">
        <v>0</v>
      </c>
      <c r="F78" s="4">
        <v>0</v>
      </c>
      <c r="G78" s="4">
        <f>E78*F78</f>
        <v>0</v>
      </c>
      <c r="H78" s="4">
        <f>D78+G78</f>
        <v>483</v>
      </c>
      <c r="I78" s="15">
        <f>H78/18</f>
        <v>27</v>
      </c>
    </row>
    <row r="79" spans="1:9" s="12" customFormat="1" ht="21">
      <c r="A79" s="10" t="s">
        <v>14</v>
      </c>
      <c r="B79" s="4">
        <f>36</f>
        <v>36</v>
      </c>
      <c r="C79" s="4">
        <v>15</v>
      </c>
      <c r="D79" s="4">
        <f>B79*C79</f>
        <v>540</v>
      </c>
      <c r="E79" s="4">
        <v>0</v>
      </c>
      <c r="F79" s="4">
        <v>0</v>
      </c>
      <c r="G79" s="4">
        <f>E79*F79</f>
        <v>0</v>
      </c>
      <c r="H79" s="4">
        <f>D79+G79</f>
        <v>540</v>
      </c>
      <c r="I79" s="15">
        <f>H79/18</f>
        <v>30</v>
      </c>
    </row>
    <row r="80" spans="1:9" s="12" customFormat="1" ht="21">
      <c r="A80" s="13" t="s">
        <v>52</v>
      </c>
      <c r="B80" s="7">
        <f>SUM(B78:B79)</f>
        <v>59</v>
      </c>
      <c r="C80" s="7"/>
      <c r="D80" s="7"/>
      <c r="E80" s="7">
        <f>SUM(E78:E79)</f>
        <v>0</v>
      </c>
      <c r="F80" s="7">
        <v>0</v>
      </c>
      <c r="G80" s="7"/>
      <c r="H80" s="7">
        <f>SUM(H78:H79)</f>
        <v>1023</v>
      </c>
      <c r="I80" s="16">
        <f>SUM(I78:I79)</f>
        <v>57</v>
      </c>
    </row>
    <row r="81" spans="1:9" ht="19.5" customHeight="1">
      <c r="A81" s="48" t="s">
        <v>62</v>
      </c>
      <c r="B81" s="49"/>
      <c r="C81" s="49"/>
      <c r="D81" s="49"/>
      <c r="E81" s="49"/>
      <c r="F81" s="49"/>
      <c r="G81" s="49"/>
      <c r="H81" s="49"/>
      <c r="I81" s="50"/>
    </row>
    <row r="82" spans="1:9" s="12" customFormat="1" ht="21">
      <c r="A82" s="10" t="s">
        <v>15</v>
      </c>
      <c r="B82" s="4">
        <f>37+142</f>
        <v>179</v>
      </c>
      <c r="C82" s="4">
        <v>21</v>
      </c>
      <c r="D82" s="4">
        <f>B82*C82</f>
        <v>3759</v>
      </c>
      <c r="E82" s="4">
        <v>0</v>
      </c>
      <c r="F82" s="4">
        <v>0</v>
      </c>
      <c r="G82" s="4">
        <f>E82*F82</f>
        <v>0</v>
      </c>
      <c r="H82" s="4">
        <f>D82+G82</f>
        <v>3759</v>
      </c>
      <c r="I82" s="15">
        <f>H82/18</f>
        <v>209</v>
      </c>
    </row>
    <row r="83" spans="1:9" s="12" customFormat="1" ht="21">
      <c r="A83" s="10" t="s">
        <v>14</v>
      </c>
      <c r="B83" s="4">
        <f>155+37</f>
        <v>192</v>
      </c>
      <c r="C83" s="4">
        <v>22</v>
      </c>
      <c r="D83" s="4">
        <f>B83*C83</f>
        <v>4224</v>
      </c>
      <c r="E83" s="4">
        <v>0</v>
      </c>
      <c r="F83" s="4">
        <v>0</v>
      </c>
      <c r="G83" s="4">
        <f>E83*F83</f>
        <v>0</v>
      </c>
      <c r="H83" s="4">
        <f>D83+G83</f>
        <v>4224</v>
      </c>
      <c r="I83" s="15">
        <f>H83/18</f>
        <v>235</v>
      </c>
    </row>
    <row r="84" spans="1:9" s="12" customFormat="1" ht="21">
      <c r="A84" s="13" t="s">
        <v>20</v>
      </c>
      <c r="B84" s="7">
        <f>SUM(B82:B83)</f>
        <v>371</v>
      </c>
      <c r="C84" s="7"/>
      <c r="D84" s="7"/>
      <c r="E84" s="7">
        <f>SUM(E82:E83)</f>
        <v>0</v>
      </c>
      <c r="F84" s="7"/>
      <c r="G84" s="7"/>
      <c r="H84" s="7">
        <f>SUM(H82:H83)</f>
        <v>7983</v>
      </c>
      <c r="I84" s="16">
        <f>SUM(I82:I83)</f>
        <v>444</v>
      </c>
    </row>
    <row r="85" spans="1:9" ht="18.75" customHeight="1">
      <c r="A85" s="48" t="s">
        <v>61</v>
      </c>
      <c r="B85" s="49"/>
      <c r="C85" s="49"/>
      <c r="D85" s="49"/>
      <c r="E85" s="49"/>
      <c r="F85" s="49"/>
      <c r="G85" s="49"/>
      <c r="H85" s="49"/>
      <c r="I85" s="50"/>
    </row>
    <row r="86" spans="1:9" s="12" customFormat="1" ht="21">
      <c r="A86" s="10" t="s">
        <v>15</v>
      </c>
      <c r="B86" s="4">
        <f>35</f>
        <v>35</v>
      </c>
      <c r="C86" s="4">
        <v>19</v>
      </c>
      <c r="D86" s="4">
        <f>B86*C86</f>
        <v>665</v>
      </c>
      <c r="E86" s="4">
        <v>0</v>
      </c>
      <c r="F86" s="4">
        <v>0</v>
      </c>
      <c r="G86" s="4">
        <f>E86*F86</f>
        <v>0</v>
      </c>
      <c r="H86" s="4">
        <f>D86+G86</f>
        <v>665</v>
      </c>
      <c r="I86" s="15">
        <f>H86/18</f>
        <v>37</v>
      </c>
    </row>
    <row r="87" spans="1:9" s="12" customFormat="1" ht="21">
      <c r="A87" s="10" t="s">
        <v>14</v>
      </c>
      <c r="B87" s="4">
        <f>48</f>
        <v>48</v>
      </c>
      <c r="C87" s="4">
        <v>16</v>
      </c>
      <c r="D87" s="4">
        <f>B87*C87</f>
        <v>768</v>
      </c>
      <c r="E87" s="4">
        <v>0</v>
      </c>
      <c r="F87" s="4">
        <v>0</v>
      </c>
      <c r="G87" s="4">
        <f>E87*F87</f>
        <v>0</v>
      </c>
      <c r="H87" s="4">
        <f>D87+G87</f>
        <v>768</v>
      </c>
      <c r="I87" s="15">
        <f>H87/18</f>
        <v>43</v>
      </c>
    </row>
    <row r="88" spans="1:11" s="12" customFormat="1" ht="21">
      <c r="A88" s="13" t="s">
        <v>55</v>
      </c>
      <c r="B88" s="7">
        <f>SUM(B86:B87)</f>
        <v>83</v>
      </c>
      <c r="C88" s="7"/>
      <c r="D88" s="7"/>
      <c r="E88" s="7">
        <f>SUM(E86:E87)</f>
        <v>0</v>
      </c>
      <c r="F88" s="7">
        <v>0</v>
      </c>
      <c r="G88" s="7"/>
      <c r="H88" s="7">
        <f>SUM(H86:H87)</f>
        <v>1433</v>
      </c>
      <c r="I88" s="16">
        <f>SUM(I86:I87)</f>
        <v>80</v>
      </c>
      <c r="K88" s="31"/>
    </row>
    <row r="89" spans="1:9" ht="18.75" customHeight="1">
      <c r="A89" s="48" t="s">
        <v>65</v>
      </c>
      <c r="B89" s="49"/>
      <c r="C89" s="49"/>
      <c r="D89" s="49"/>
      <c r="E89" s="49"/>
      <c r="F89" s="49"/>
      <c r="G89" s="49"/>
      <c r="H89" s="49"/>
      <c r="I89" s="50"/>
    </row>
    <row r="90" spans="1:9" s="12" customFormat="1" ht="21">
      <c r="A90" s="10" t="s">
        <v>15</v>
      </c>
      <c r="B90" s="4">
        <f>41</f>
        <v>41</v>
      </c>
      <c r="C90" s="4">
        <v>18</v>
      </c>
      <c r="D90" s="4">
        <f>B90*C90</f>
        <v>738</v>
      </c>
      <c r="E90" s="4">
        <v>0</v>
      </c>
      <c r="F90" s="4">
        <v>0</v>
      </c>
      <c r="G90" s="4">
        <f>E90*F90</f>
        <v>0</v>
      </c>
      <c r="H90" s="4">
        <f>D90+G90</f>
        <v>738</v>
      </c>
      <c r="I90" s="15">
        <f>H90/18</f>
        <v>41</v>
      </c>
    </row>
    <row r="91" spans="1:9" s="12" customFormat="1" ht="21">
      <c r="A91" s="10" t="s">
        <v>14</v>
      </c>
      <c r="B91" s="4">
        <f>38</f>
        <v>38</v>
      </c>
      <c r="C91" s="4">
        <v>21</v>
      </c>
      <c r="D91" s="4">
        <f>B91*C91</f>
        <v>798</v>
      </c>
      <c r="E91" s="4">
        <v>0</v>
      </c>
      <c r="F91" s="4">
        <v>0</v>
      </c>
      <c r="G91" s="4">
        <f>E91*F91</f>
        <v>0</v>
      </c>
      <c r="H91" s="4">
        <f>D91+G91</f>
        <v>798</v>
      </c>
      <c r="I91" s="15">
        <f>H91/18</f>
        <v>44</v>
      </c>
    </row>
    <row r="92" spans="1:11" s="12" customFormat="1" ht="21">
      <c r="A92" s="13" t="s">
        <v>19</v>
      </c>
      <c r="B92" s="7">
        <f>SUM(B90:B91)</f>
        <v>79</v>
      </c>
      <c r="C92" s="7"/>
      <c r="D92" s="7"/>
      <c r="E92" s="7">
        <f>SUM(E90:E91)</f>
        <v>0</v>
      </c>
      <c r="F92" s="7">
        <v>0</v>
      </c>
      <c r="G92" s="7"/>
      <c r="H92" s="7">
        <f>SUM(H90:H91)</f>
        <v>1536</v>
      </c>
      <c r="I92" s="16">
        <f>SUM(I90:I91)</f>
        <v>85</v>
      </c>
      <c r="K92" s="31"/>
    </row>
    <row r="93" spans="1:9" ht="18.75" customHeight="1">
      <c r="A93" s="48" t="s">
        <v>66</v>
      </c>
      <c r="B93" s="49"/>
      <c r="C93" s="49"/>
      <c r="D93" s="49"/>
      <c r="E93" s="49"/>
      <c r="F93" s="49"/>
      <c r="G93" s="49"/>
      <c r="H93" s="49"/>
      <c r="I93" s="50"/>
    </row>
    <row r="94" spans="1:9" s="12" customFormat="1" ht="21">
      <c r="A94" s="10" t="s">
        <v>15</v>
      </c>
      <c r="B94" s="4">
        <f>43</f>
        <v>43</v>
      </c>
      <c r="C94" s="4">
        <v>18</v>
      </c>
      <c r="D94" s="4">
        <f>B94*C94</f>
        <v>774</v>
      </c>
      <c r="E94" s="4">
        <v>0</v>
      </c>
      <c r="F94" s="4">
        <v>0</v>
      </c>
      <c r="G94" s="4">
        <f>E94*F94</f>
        <v>0</v>
      </c>
      <c r="H94" s="4">
        <f>D94+G94</f>
        <v>774</v>
      </c>
      <c r="I94" s="15">
        <f>H94/18</f>
        <v>43</v>
      </c>
    </row>
    <row r="95" spans="1:9" s="12" customFormat="1" ht="21">
      <c r="A95" s="10" t="s">
        <v>14</v>
      </c>
      <c r="B95" s="4">
        <f>36</f>
        <v>36</v>
      </c>
      <c r="C95" s="4">
        <v>21</v>
      </c>
      <c r="D95" s="4">
        <f>B95*C95</f>
        <v>756</v>
      </c>
      <c r="E95" s="4">
        <v>0</v>
      </c>
      <c r="F95" s="4">
        <v>0</v>
      </c>
      <c r="G95" s="4">
        <f>E95*F95</f>
        <v>0</v>
      </c>
      <c r="H95" s="4">
        <f>D95+G95</f>
        <v>756</v>
      </c>
      <c r="I95" s="15">
        <f>H95/18</f>
        <v>42</v>
      </c>
    </row>
    <row r="96" spans="1:11" s="12" customFormat="1" ht="21">
      <c r="A96" s="13" t="s">
        <v>67</v>
      </c>
      <c r="B96" s="7">
        <f>SUM(B94:B95)</f>
        <v>79</v>
      </c>
      <c r="C96" s="7"/>
      <c r="D96" s="7"/>
      <c r="E96" s="7">
        <f>SUM(E94:E95)</f>
        <v>0</v>
      </c>
      <c r="F96" s="7">
        <v>0</v>
      </c>
      <c r="G96" s="7"/>
      <c r="H96" s="7">
        <f>SUM(H94:H95)</f>
        <v>1530</v>
      </c>
      <c r="I96" s="16">
        <f>SUM(I94:I95)</f>
        <v>85</v>
      </c>
      <c r="K96" s="31"/>
    </row>
    <row r="97" spans="1:9" s="12" customFormat="1" ht="23.25">
      <c r="A97" s="17" t="s">
        <v>60</v>
      </c>
      <c r="B97" s="8">
        <f>B96+B92+B88+B84+B80+B76+B72</f>
        <v>925</v>
      </c>
      <c r="C97" s="8"/>
      <c r="D97" s="8"/>
      <c r="E97" s="8">
        <f>E84+E76+E72</f>
        <v>0</v>
      </c>
      <c r="F97" s="8"/>
      <c r="G97" s="8"/>
      <c r="H97" s="8">
        <f>H96+H92+H88+H84+H80+H76+H72</f>
        <v>17957</v>
      </c>
      <c r="I97" s="18">
        <f>I96+I92+I88+I84+I80+I76+I72</f>
        <v>999</v>
      </c>
    </row>
    <row r="98" spans="1:9" ht="21">
      <c r="A98" s="48" t="s">
        <v>69</v>
      </c>
      <c r="B98" s="49"/>
      <c r="C98" s="49"/>
      <c r="D98" s="49"/>
      <c r="E98" s="49"/>
      <c r="F98" s="49"/>
      <c r="G98" s="49"/>
      <c r="H98" s="49"/>
      <c r="I98" s="50"/>
    </row>
    <row r="99" spans="1:9" s="12" customFormat="1" ht="21">
      <c r="A99" s="10" t="s">
        <v>15</v>
      </c>
      <c r="B99" s="4">
        <f>43</f>
        <v>43</v>
      </c>
      <c r="C99" s="4">
        <v>15</v>
      </c>
      <c r="D99" s="4">
        <f>B99*C99</f>
        <v>645</v>
      </c>
      <c r="E99" s="4">
        <v>0</v>
      </c>
      <c r="F99" s="4">
        <v>0</v>
      </c>
      <c r="G99" s="4">
        <f>E99*F99</f>
        <v>0</v>
      </c>
      <c r="H99" s="4">
        <f>D99+G99</f>
        <v>645</v>
      </c>
      <c r="I99" s="15">
        <f>H99/18</f>
        <v>36</v>
      </c>
    </row>
    <row r="100" spans="1:9" s="12" customFormat="1" ht="21">
      <c r="A100" s="10" t="s">
        <v>14</v>
      </c>
      <c r="B100" s="4">
        <f>51+17</f>
        <v>68</v>
      </c>
      <c r="C100" s="4">
        <v>15</v>
      </c>
      <c r="D100" s="4">
        <f>B100*C100</f>
        <v>1020</v>
      </c>
      <c r="E100" s="4">
        <v>0</v>
      </c>
      <c r="F100" s="4">
        <v>0</v>
      </c>
      <c r="G100" s="4">
        <f>E100*F100</f>
        <v>0</v>
      </c>
      <c r="H100" s="4">
        <f>D100+G100</f>
        <v>1020</v>
      </c>
      <c r="I100" s="15">
        <f>H100/18</f>
        <v>57</v>
      </c>
    </row>
    <row r="101" spans="1:9" s="12" customFormat="1" ht="21">
      <c r="A101" s="13" t="s">
        <v>18</v>
      </c>
      <c r="B101" s="7">
        <f>SUM(B99:B100)</f>
        <v>111</v>
      </c>
      <c r="C101" s="7"/>
      <c r="D101" s="7"/>
      <c r="E101" s="7">
        <f>SUM(E99:E100)</f>
        <v>0</v>
      </c>
      <c r="F101" s="7"/>
      <c r="G101" s="7"/>
      <c r="H101" s="7">
        <f>SUM(H99:H100)</f>
        <v>1665</v>
      </c>
      <c r="I101" s="16">
        <f>SUM(I99:I100)</f>
        <v>93</v>
      </c>
    </row>
    <row r="102" spans="1:9" ht="21">
      <c r="A102" s="48" t="s">
        <v>68</v>
      </c>
      <c r="B102" s="49"/>
      <c r="C102" s="49"/>
      <c r="D102" s="49"/>
      <c r="E102" s="49"/>
      <c r="F102" s="49"/>
      <c r="G102" s="49"/>
      <c r="H102" s="49"/>
      <c r="I102" s="50"/>
    </row>
    <row r="103" spans="1:9" s="12" customFormat="1" ht="21">
      <c r="A103" s="10" t="s">
        <v>15</v>
      </c>
      <c r="B103" s="4">
        <f>37</f>
        <v>37</v>
      </c>
      <c r="C103" s="4">
        <v>18</v>
      </c>
      <c r="D103" s="4">
        <f>B103*C103</f>
        <v>666</v>
      </c>
      <c r="E103" s="4">
        <v>0</v>
      </c>
      <c r="F103" s="4">
        <v>0</v>
      </c>
      <c r="G103" s="4">
        <f>E103*F103</f>
        <v>0</v>
      </c>
      <c r="H103" s="4">
        <f>D103+G103</f>
        <v>666</v>
      </c>
      <c r="I103" s="15">
        <f>H103/18</f>
        <v>37</v>
      </c>
    </row>
    <row r="104" spans="1:9" s="12" customFormat="1" ht="21">
      <c r="A104" s="10" t="s">
        <v>14</v>
      </c>
      <c r="B104" s="4">
        <f>29+19</f>
        <v>48</v>
      </c>
      <c r="C104" s="4">
        <v>15</v>
      </c>
      <c r="D104" s="4">
        <f>B104*C104</f>
        <v>720</v>
      </c>
      <c r="E104" s="4">
        <v>0</v>
      </c>
      <c r="F104" s="4">
        <v>0</v>
      </c>
      <c r="G104" s="4">
        <f>E104*F104</f>
        <v>0</v>
      </c>
      <c r="H104" s="4">
        <f>D104+G104</f>
        <v>720</v>
      </c>
      <c r="I104" s="15">
        <f>H104/18</f>
        <v>40</v>
      </c>
    </row>
    <row r="105" spans="1:9" s="12" customFormat="1" ht="21">
      <c r="A105" s="13" t="s">
        <v>20</v>
      </c>
      <c r="B105" s="7">
        <f>SUM(B103:B104)</f>
        <v>85</v>
      </c>
      <c r="C105" s="7"/>
      <c r="D105" s="7"/>
      <c r="E105" s="7">
        <f>SUM(E103:E104)</f>
        <v>0</v>
      </c>
      <c r="F105" s="7"/>
      <c r="G105" s="7"/>
      <c r="H105" s="7">
        <f>SUM(H103:H104)</f>
        <v>1386</v>
      </c>
      <c r="I105" s="16">
        <f>SUM(I103:I104)</f>
        <v>77</v>
      </c>
    </row>
    <row r="106" spans="1:9" ht="21">
      <c r="A106" s="48" t="s">
        <v>73</v>
      </c>
      <c r="B106" s="49"/>
      <c r="C106" s="49"/>
      <c r="D106" s="49"/>
      <c r="E106" s="49"/>
      <c r="F106" s="49"/>
      <c r="G106" s="49"/>
      <c r="H106" s="49"/>
      <c r="I106" s="50"/>
    </row>
    <row r="107" spans="1:9" s="12" customFormat="1" ht="21">
      <c r="A107" s="10" t="s">
        <v>15</v>
      </c>
      <c r="B107" s="4">
        <v>0</v>
      </c>
      <c r="C107" s="4">
        <v>0</v>
      </c>
      <c r="D107" s="4">
        <f>B107*C107</f>
        <v>0</v>
      </c>
      <c r="E107" s="4">
        <v>0</v>
      </c>
      <c r="F107" s="4">
        <v>0</v>
      </c>
      <c r="G107" s="4">
        <f>E107*F107</f>
        <v>0</v>
      </c>
      <c r="H107" s="4">
        <f>D107+G107</f>
        <v>0</v>
      </c>
      <c r="I107" s="15">
        <f>H107/18</f>
        <v>0</v>
      </c>
    </row>
    <row r="108" spans="1:9" s="12" customFormat="1" ht="21">
      <c r="A108" s="10" t="s">
        <v>14</v>
      </c>
      <c r="B108" s="4">
        <v>18</v>
      </c>
      <c r="C108" s="4">
        <v>15</v>
      </c>
      <c r="D108" s="4">
        <f>B108*C108</f>
        <v>270</v>
      </c>
      <c r="E108" s="4">
        <v>0</v>
      </c>
      <c r="F108" s="4">
        <v>0</v>
      </c>
      <c r="G108" s="4">
        <f>E108*F108</f>
        <v>0</v>
      </c>
      <c r="H108" s="4">
        <f>D108+G108</f>
        <v>270</v>
      </c>
      <c r="I108" s="15">
        <f>H108/18</f>
        <v>15</v>
      </c>
    </row>
    <row r="109" spans="1:9" s="12" customFormat="1" ht="21">
      <c r="A109" s="13" t="s">
        <v>20</v>
      </c>
      <c r="B109" s="7">
        <f>SUM(B107:B108)</f>
        <v>18</v>
      </c>
      <c r="C109" s="7"/>
      <c r="D109" s="7"/>
      <c r="E109" s="7">
        <f>SUM(E107:E108)</f>
        <v>0</v>
      </c>
      <c r="F109" s="7"/>
      <c r="G109" s="7"/>
      <c r="H109" s="7">
        <f>SUM(H107:H108)</f>
        <v>270</v>
      </c>
      <c r="I109" s="16">
        <f>SUM(I107:I108)</f>
        <v>15</v>
      </c>
    </row>
    <row r="110" spans="1:9" ht="21">
      <c r="A110" s="48" t="s">
        <v>70</v>
      </c>
      <c r="B110" s="49"/>
      <c r="C110" s="49"/>
      <c r="D110" s="49"/>
      <c r="E110" s="49"/>
      <c r="F110" s="49"/>
      <c r="G110" s="49"/>
      <c r="H110" s="49"/>
      <c r="I110" s="50"/>
    </row>
    <row r="111" spans="1:9" s="12" customFormat="1" ht="21">
      <c r="A111" s="10" t="s">
        <v>15</v>
      </c>
      <c r="B111" s="4">
        <f>142+111</f>
        <v>253</v>
      </c>
      <c r="C111" s="4">
        <v>18</v>
      </c>
      <c r="D111" s="4">
        <f>B111*C111</f>
        <v>4554</v>
      </c>
      <c r="E111" s="4">
        <v>0</v>
      </c>
      <c r="F111" s="4">
        <v>0</v>
      </c>
      <c r="G111" s="4">
        <f>E111*F111</f>
        <v>0</v>
      </c>
      <c r="H111" s="4">
        <f>D111+G111</f>
        <v>4554</v>
      </c>
      <c r="I111" s="15">
        <f>H111/18</f>
        <v>253</v>
      </c>
    </row>
    <row r="112" spans="1:9" s="12" customFormat="1" ht="21">
      <c r="A112" s="10" t="s">
        <v>14</v>
      </c>
      <c r="B112" s="4">
        <f>134+42</f>
        <v>176</v>
      </c>
      <c r="C112" s="4">
        <v>18</v>
      </c>
      <c r="D112" s="4">
        <f>B112*C112</f>
        <v>3168</v>
      </c>
      <c r="E112" s="4">
        <v>0</v>
      </c>
      <c r="F112" s="4">
        <v>0</v>
      </c>
      <c r="G112" s="4">
        <f>E112*F112</f>
        <v>0</v>
      </c>
      <c r="H112" s="4">
        <f>D112+G112</f>
        <v>3168</v>
      </c>
      <c r="I112" s="15">
        <f>H112/18</f>
        <v>176</v>
      </c>
    </row>
    <row r="113" spans="1:9" s="12" customFormat="1" ht="21">
      <c r="A113" s="13" t="s">
        <v>20</v>
      </c>
      <c r="B113" s="7">
        <f>SUM(B111:B112)</f>
        <v>429</v>
      </c>
      <c r="C113" s="7"/>
      <c r="D113" s="7"/>
      <c r="E113" s="7">
        <f>SUM(E111:E112)</f>
        <v>0</v>
      </c>
      <c r="F113" s="7"/>
      <c r="G113" s="7"/>
      <c r="H113" s="7">
        <f>SUM(H111:H112)</f>
        <v>7722</v>
      </c>
      <c r="I113" s="16">
        <f>SUM(I111:I112)</f>
        <v>429</v>
      </c>
    </row>
    <row r="114" spans="1:9" ht="21">
      <c r="A114" s="48" t="s">
        <v>71</v>
      </c>
      <c r="B114" s="49"/>
      <c r="C114" s="49"/>
      <c r="D114" s="49"/>
      <c r="E114" s="49"/>
      <c r="F114" s="49"/>
      <c r="G114" s="49"/>
      <c r="H114" s="49"/>
      <c r="I114" s="50"/>
    </row>
    <row r="115" spans="1:9" s="12" customFormat="1" ht="21">
      <c r="A115" s="10" t="s">
        <v>15</v>
      </c>
      <c r="B115" s="4">
        <v>0</v>
      </c>
      <c r="C115" s="4">
        <v>0</v>
      </c>
      <c r="D115" s="4">
        <f>B115*C115</f>
        <v>0</v>
      </c>
      <c r="E115" s="4">
        <v>0</v>
      </c>
      <c r="F115" s="4">
        <v>0</v>
      </c>
      <c r="G115" s="4">
        <f>E115*F115</f>
        <v>0</v>
      </c>
      <c r="H115" s="4">
        <f>D115+G115</f>
        <v>0</v>
      </c>
      <c r="I115" s="15">
        <f>H115/18</f>
        <v>0</v>
      </c>
    </row>
    <row r="116" spans="1:9" s="12" customFormat="1" ht="21">
      <c r="A116" s="10" t="s">
        <v>14</v>
      </c>
      <c r="B116" s="4">
        <v>25</v>
      </c>
      <c r="C116" s="4">
        <v>18</v>
      </c>
      <c r="D116" s="4">
        <f>B116*C116</f>
        <v>450</v>
      </c>
      <c r="E116" s="4">
        <v>0</v>
      </c>
      <c r="F116" s="4">
        <v>0</v>
      </c>
      <c r="G116" s="4">
        <f>E116*F116</f>
        <v>0</v>
      </c>
      <c r="H116" s="4">
        <f>D116+G116</f>
        <v>450</v>
      </c>
      <c r="I116" s="15">
        <f>H116/18</f>
        <v>25</v>
      </c>
    </row>
    <row r="117" spans="1:9" s="12" customFormat="1" ht="21">
      <c r="A117" s="13" t="s">
        <v>20</v>
      </c>
      <c r="B117" s="7">
        <f>SUM(B115:B116)</f>
        <v>25</v>
      </c>
      <c r="C117" s="7"/>
      <c r="D117" s="7"/>
      <c r="E117" s="7">
        <f>SUM(E115:E116)</f>
        <v>0</v>
      </c>
      <c r="F117" s="7"/>
      <c r="G117" s="7"/>
      <c r="H117" s="7">
        <f>SUM(H115:H116)</f>
        <v>450</v>
      </c>
      <c r="I117" s="16">
        <f>SUM(I115:I116)</f>
        <v>25</v>
      </c>
    </row>
    <row r="118" spans="1:9" ht="21">
      <c r="A118" s="48" t="s">
        <v>72</v>
      </c>
      <c r="B118" s="49"/>
      <c r="C118" s="49"/>
      <c r="D118" s="49"/>
      <c r="E118" s="49"/>
      <c r="F118" s="49"/>
      <c r="G118" s="49"/>
      <c r="H118" s="49"/>
      <c r="I118" s="50"/>
    </row>
    <row r="119" spans="1:9" s="12" customFormat="1" ht="21">
      <c r="A119" s="10" t="s">
        <v>15</v>
      </c>
      <c r="B119" s="4">
        <f>37</f>
        <v>37</v>
      </c>
      <c r="C119" s="4">
        <v>16</v>
      </c>
      <c r="D119" s="4">
        <f>B119*C119</f>
        <v>592</v>
      </c>
      <c r="E119" s="4">
        <v>0</v>
      </c>
      <c r="F119" s="4">
        <v>0</v>
      </c>
      <c r="G119" s="4">
        <f>E119*F119</f>
        <v>0</v>
      </c>
      <c r="H119" s="4">
        <f>D119+G119</f>
        <v>592</v>
      </c>
      <c r="I119" s="15">
        <f>H119/18</f>
        <v>33</v>
      </c>
    </row>
    <row r="120" spans="1:9" s="12" customFormat="1" ht="21">
      <c r="A120" s="10" t="s">
        <v>14</v>
      </c>
      <c r="B120" s="4">
        <f>47</f>
        <v>47</v>
      </c>
      <c r="C120" s="4">
        <v>16</v>
      </c>
      <c r="D120" s="4">
        <f>B120*C120</f>
        <v>752</v>
      </c>
      <c r="E120" s="4">
        <v>0</v>
      </c>
      <c r="F120" s="4">
        <v>0</v>
      </c>
      <c r="G120" s="4">
        <f>E120*F120</f>
        <v>0</v>
      </c>
      <c r="H120" s="4">
        <f>D120+G120</f>
        <v>752</v>
      </c>
      <c r="I120" s="15">
        <f>H120/18</f>
        <v>42</v>
      </c>
    </row>
    <row r="121" spans="1:9" s="12" customFormat="1" ht="21">
      <c r="A121" s="13" t="s">
        <v>57</v>
      </c>
      <c r="B121" s="7">
        <f>SUM(B119:B120)</f>
        <v>84</v>
      </c>
      <c r="C121" s="7"/>
      <c r="D121" s="7"/>
      <c r="E121" s="7">
        <f>SUM(E119:E120)</f>
        <v>0</v>
      </c>
      <c r="F121" s="7"/>
      <c r="G121" s="7"/>
      <c r="H121" s="7">
        <f>SUM(H119:H120)</f>
        <v>1344</v>
      </c>
      <c r="I121" s="16">
        <f>SUM(I119:I120)</f>
        <v>75</v>
      </c>
    </row>
    <row r="122" spans="1:11" s="12" customFormat="1" ht="23.25">
      <c r="A122" s="19" t="s">
        <v>38</v>
      </c>
      <c r="B122" s="9">
        <f>B121+B117+B113+B105+B101+B109</f>
        <v>752</v>
      </c>
      <c r="C122" s="9"/>
      <c r="D122" s="9"/>
      <c r="E122" s="9">
        <f>E121+E101</f>
        <v>0</v>
      </c>
      <c r="F122" s="9"/>
      <c r="G122" s="9"/>
      <c r="H122" s="9">
        <f>H121+H117+H113+H105+H101+H109</f>
        <v>12837</v>
      </c>
      <c r="I122" s="20">
        <f>I121+I117+I113+I105+I101</f>
        <v>699</v>
      </c>
      <c r="K122" s="31"/>
    </row>
    <row r="123" spans="1:9" ht="24" thickBot="1">
      <c r="A123" s="47" t="s">
        <v>59</v>
      </c>
      <c r="B123" s="32">
        <f>B122+B97</f>
        <v>1677</v>
      </c>
      <c r="C123" s="32"/>
      <c r="D123" s="32"/>
      <c r="E123" s="32">
        <f>E122+E97</f>
        <v>0</v>
      </c>
      <c r="F123" s="32"/>
      <c r="G123" s="32"/>
      <c r="H123" s="32">
        <f>H122+H97</f>
        <v>30794</v>
      </c>
      <c r="I123" s="32">
        <f>I122+I97</f>
        <v>1698</v>
      </c>
    </row>
    <row r="124" spans="1:9" ht="24" thickBot="1">
      <c r="A124" s="21" t="s">
        <v>155</v>
      </c>
      <c r="B124" s="22">
        <f>SUM(B123,B68)</f>
        <v>3110</v>
      </c>
      <c r="C124" s="22"/>
      <c r="D124" s="22"/>
      <c r="E124" s="22">
        <f>E123+E98</f>
        <v>0</v>
      </c>
      <c r="F124" s="22"/>
      <c r="G124" s="22"/>
      <c r="H124" s="22">
        <f>SUM(H123,H68)</f>
        <v>55999</v>
      </c>
      <c r="I124" s="23">
        <f>SUM(I123,I68)</f>
        <v>3098</v>
      </c>
    </row>
  </sheetData>
  <mergeCells count="34">
    <mergeCell ref="A12:I12"/>
    <mergeCell ref="A24:I24"/>
    <mergeCell ref="A55:I55"/>
    <mergeCell ref="A61:I61"/>
    <mergeCell ref="A18:I18"/>
    <mergeCell ref="A30:I30"/>
    <mergeCell ref="A36:I36"/>
    <mergeCell ref="A42:I42"/>
    <mergeCell ref="A48:I48"/>
    <mergeCell ref="A6:I6"/>
    <mergeCell ref="A3:A5"/>
    <mergeCell ref="E3:F3"/>
    <mergeCell ref="G3:G4"/>
    <mergeCell ref="E4:F4"/>
    <mergeCell ref="B4:C4"/>
    <mergeCell ref="D3:D4"/>
    <mergeCell ref="B3:C3"/>
    <mergeCell ref="A1:I1"/>
    <mergeCell ref="A2:I2"/>
    <mergeCell ref="H3:H4"/>
    <mergeCell ref="I4:I5"/>
    <mergeCell ref="A69:I69"/>
    <mergeCell ref="A73:I73"/>
    <mergeCell ref="A77:I77"/>
    <mergeCell ref="A81:I81"/>
    <mergeCell ref="A85:I85"/>
    <mergeCell ref="A98:I98"/>
    <mergeCell ref="A118:I118"/>
    <mergeCell ref="A89:I89"/>
    <mergeCell ref="A93:I93"/>
    <mergeCell ref="A102:I102"/>
    <mergeCell ref="A110:I110"/>
    <mergeCell ref="A114:I114"/>
    <mergeCell ref="A106:I106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3" manualBreakCount="3">
    <brk id="54" max="255" man="1"/>
    <brk id="68" max="255" man="1"/>
    <brk id="9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3"/>
  <sheetViews>
    <sheetView workbookViewId="0" topLeftCell="A148">
      <selection activeCell="B162" sqref="B162:I162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109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19.5" customHeight="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18.75" customHeight="1">
      <c r="A6" s="48" t="s">
        <v>110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v>0</v>
      </c>
      <c r="C7" s="4">
        <v>0</v>
      </c>
      <c r="D7" s="4">
        <f>B7*C7</f>
        <v>0</v>
      </c>
      <c r="E7" s="4">
        <v>0</v>
      </c>
      <c r="F7" s="4">
        <v>0</v>
      </c>
      <c r="G7" s="4">
        <f>E7*F7</f>
        <v>0</v>
      </c>
      <c r="H7" s="4">
        <f>D7+G7</f>
        <v>0</v>
      </c>
      <c r="I7" s="11">
        <f>H7/18</f>
        <v>0</v>
      </c>
    </row>
    <row r="8" spans="1:9" s="12" customFormat="1" ht="21">
      <c r="A8" s="10" t="s">
        <v>14</v>
      </c>
      <c r="B8" s="4">
        <f>30</f>
        <v>30</v>
      </c>
      <c r="C8" s="4">
        <v>20</v>
      </c>
      <c r="D8" s="4">
        <f>B8*C8</f>
        <v>600</v>
      </c>
      <c r="E8" s="4">
        <v>0</v>
      </c>
      <c r="F8" s="4">
        <v>0</v>
      </c>
      <c r="G8" s="4">
        <f>E8*F8</f>
        <v>0</v>
      </c>
      <c r="H8" s="4">
        <f>D8+G8</f>
        <v>600</v>
      </c>
      <c r="I8" s="11">
        <f>H8/18</f>
        <v>33</v>
      </c>
    </row>
    <row r="9" spans="1:9" s="12" customFormat="1" ht="21">
      <c r="A9" s="10" t="s">
        <v>26</v>
      </c>
      <c r="B9" s="4">
        <v>0</v>
      </c>
      <c r="C9" s="4">
        <v>0</v>
      </c>
      <c r="D9" s="4">
        <f>B9*C9</f>
        <v>0</v>
      </c>
      <c r="E9" s="4">
        <v>0</v>
      </c>
      <c r="F9" s="4">
        <v>0</v>
      </c>
      <c r="G9" s="4">
        <f>E9*F9</f>
        <v>0</v>
      </c>
      <c r="H9" s="4">
        <f>D9+G9</f>
        <v>0</v>
      </c>
      <c r="I9" s="11">
        <f>H9/18</f>
        <v>0</v>
      </c>
    </row>
    <row r="10" spans="1:9" s="12" customFormat="1" ht="21">
      <c r="A10" s="10" t="s">
        <v>27</v>
      </c>
      <c r="B10" s="4">
        <v>0</v>
      </c>
      <c r="C10" s="4">
        <v>0</v>
      </c>
      <c r="D10" s="4">
        <f>B10*C10</f>
        <v>0</v>
      </c>
      <c r="E10" s="4">
        <v>0</v>
      </c>
      <c r="F10" s="4">
        <v>0</v>
      </c>
      <c r="G10" s="4">
        <f>E10*F10</f>
        <v>0</v>
      </c>
      <c r="H10" s="4">
        <f>D10+G10</f>
        <v>0</v>
      </c>
      <c r="I10" s="11">
        <f>H10/18</f>
        <v>0</v>
      </c>
    </row>
    <row r="11" spans="1:11" s="12" customFormat="1" ht="21">
      <c r="A11" s="38" t="s">
        <v>114</v>
      </c>
      <c r="B11" s="7">
        <f>SUM(B7:B10)</f>
        <v>30</v>
      </c>
      <c r="C11" s="7"/>
      <c r="D11" s="7"/>
      <c r="E11" s="7">
        <f>SUM(E7:E10)</f>
        <v>0</v>
      </c>
      <c r="F11" s="7"/>
      <c r="G11" s="7"/>
      <c r="H11" s="7">
        <f>SUM(H7:H10)</f>
        <v>600</v>
      </c>
      <c r="I11" s="14">
        <f>SUM(I7:I10)</f>
        <v>33</v>
      </c>
      <c r="K11" s="31"/>
    </row>
    <row r="12" spans="1:9" ht="18.75" customHeight="1">
      <c r="A12" s="48" t="s">
        <v>111</v>
      </c>
      <c r="B12" s="49"/>
      <c r="C12" s="49"/>
      <c r="D12" s="49"/>
      <c r="E12" s="49"/>
      <c r="F12" s="49"/>
      <c r="G12" s="49"/>
      <c r="H12" s="49"/>
      <c r="I12" s="50"/>
    </row>
    <row r="13" spans="1:9" s="12" customFormat="1" ht="21">
      <c r="A13" s="10" t="s">
        <v>15</v>
      </c>
      <c r="B13" s="4">
        <v>0</v>
      </c>
      <c r="C13" s="4">
        <v>0</v>
      </c>
      <c r="D13" s="4">
        <f>B13*C13</f>
        <v>0</v>
      </c>
      <c r="E13" s="4">
        <v>0</v>
      </c>
      <c r="F13" s="4">
        <v>0</v>
      </c>
      <c r="G13" s="4">
        <f>E13*F13</f>
        <v>0</v>
      </c>
      <c r="H13" s="4">
        <f>D13+G13</f>
        <v>0</v>
      </c>
      <c r="I13" s="15">
        <f>H13/18</f>
        <v>0</v>
      </c>
    </row>
    <row r="14" spans="1:9" s="12" customFormat="1" ht="21">
      <c r="A14" s="10" t="s">
        <v>14</v>
      </c>
      <c r="B14" s="4">
        <f>25</f>
        <v>25</v>
      </c>
      <c r="C14" s="4">
        <v>21</v>
      </c>
      <c r="D14" s="4">
        <f>B14*C14</f>
        <v>525</v>
      </c>
      <c r="E14" s="4">
        <v>0</v>
      </c>
      <c r="F14" s="4">
        <v>0</v>
      </c>
      <c r="G14" s="4">
        <f>E14*F14</f>
        <v>0</v>
      </c>
      <c r="H14" s="4">
        <f>D14+G14</f>
        <v>525</v>
      </c>
      <c r="I14" s="15">
        <f>H14/18</f>
        <v>29</v>
      </c>
    </row>
    <row r="15" spans="1:9" s="12" customFormat="1" ht="21">
      <c r="A15" s="10" t="s">
        <v>26</v>
      </c>
      <c r="B15" s="4">
        <f>21</f>
        <v>21</v>
      </c>
      <c r="C15" s="4">
        <v>18</v>
      </c>
      <c r="D15" s="4">
        <f>B15*C15</f>
        <v>378</v>
      </c>
      <c r="E15" s="4">
        <v>0</v>
      </c>
      <c r="F15" s="4">
        <v>0</v>
      </c>
      <c r="G15" s="4">
        <f>E15*F15</f>
        <v>0</v>
      </c>
      <c r="H15" s="4">
        <f>D15+G15</f>
        <v>378</v>
      </c>
      <c r="I15" s="15">
        <f>H15/18</f>
        <v>21</v>
      </c>
    </row>
    <row r="16" spans="1:9" s="12" customFormat="1" ht="21">
      <c r="A16" s="10" t="s">
        <v>27</v>
      </c>
      <c r="B16" s="4">
        <v>0</v>
      </c>
      <c r="C16" s="4">
        <v>0</v>
      </c>
      <c r="D16" s="4">
        <f>B16*C16</f>
        <v>0</v>
      </c>
      <c r="E16" s="4">
        <v>0</v>
      </c>
      <c r="F16" s="4">
        <v>0</v>
      </c>
      <c r="G16" s="4">
        <f>E16*F16</f>
        <v>0</v>
      </c>
      <c r="H16" s="4">
        <f>D16+G16</f>
        <v>0</v>
      </c>
      <c r="I16" s="15">
        <f>H16/18</f>
        <v>0</v>
      </c>
    </row>
    <row r="17" spans="1:9" s="12" customFormat="1" ht="21">
      <c r="A17" s="13" t="s">
        <v>113</v>
      </c>
      <c r="B17" s="7">
        <f>SUM(B13:B16)</f>
        <v>46</v>
      </c>
      <c r="C17" s="7"/>
      <c r="D17" s="7"/>
      <c r="E17" s="7">
        <f>SUM(E13:E16)</f>
        <v>0</v>
      </c>
      <c r="F17" s="7"/>
      <c r="G17" s="7"/>
      <c r="H17" s="7">
        <f>SUM(H13:H16)</f>
        <v>903</v>
      </c>
      <c r="I17" s="16">
        <f>SUM(I13:I16)</f>
        <v>50</v>
      </c>
    </row>
    <row r="18" spans="1:9" ht="20.25" customHeight="1">
      <c r="A18" s="48" t="s">
        <v>112</v>
      </c>
      <c r="B18" s="49"/>
      <c r="C18" s="49"/>
      <c r="D18" s="49"/>
      <c r="E18" s="49"/>
      <c r="F18" s="49"/>
      <c r="G18" s="49"/>
      <c r="H18" s="49"/>
      <c r="I18" s="50"/>
    </row>
    <row r="19" spans="1:9" s="12" customFormat="1" ht="21">
      <c r="A19" s="10" t="s">
        <v>15</v>
      </c>
      <c r="B19" s="4">
        <f>33</f>
        <v>33</v>
      </c>
      <c r="C19" s="4">
        <v>20</v>
      </c>
      <c r="D19" s="4">
        <f>B19*C19</f>
        <v>660</v>
      </c>
      <c r="E19" s="4">
        <v>0</v>
      </c>
      <c r="F19" s="4">
        <v>0</v>
      </c>
      <c r="G19" s="4">
        <f>E19*F19</f>
        <v>0</v>
      </c>
      <c r="H19" s="4">
        <f>D19+G19</f>
        <v>660</v>
      </c>
      <c r="I19" s="15">
        <f>H19/18</f>
        <v>37</v>
      </c>
    </row>
    <row r="20" spans="1:9" s="12" customFormat="1" ht="21">
      <c r="A20" s="10" t="s">
        <v>14</v>
      </c>
      <c r="B20" s="4">
        <v>0</v>
      </c>
      <c r="C20" s="4">
        <v>0</v>
      </c>
      <c r="D20" s="4">
        <f>B20*C20</f>
        <v>0</v>
      </c>
      <c r="E20" s="4">
        <v>0</v>
      </c>
      <c r="F20" s="4">
        <v>0</v>
      </c>
      <c r="G20" s="4">
        <f>E20*F20</f>
        <v>0</v>
      </c>
      <c r="H20" s="4">
        <f>D20+G20</f>
        <v>0</v>
      </c>
      <c r="I20" s="15">
        <f>H20/18</f>
        <v>0</v>
      </c>
    </row>
    <row r="21" spans="1:9" s="12" customFormat="1" ht="21">
      <c r="A21" s="10" t="s">
        <v>26</v>
      </c>
      <c r="B21" s="4">
        <v>0</v>
      </c>
      <c r="C21" s="4">
        <v>0</v>
      </c>
      <c r="D21" s="4">
        <f>B21*C21</f>
        <v>0</v>
      </c>
      <c r="E21" s="4">
        <v>0</v>
      </c>
      <c r="F21" s="4">
        <v>0</v>
      </c>
      <c r="G21" s="4">
        <f>E21*F21</f>
        <v>0</v>
      </c>
      <c r="H21" s="4">
        <f>D21+G21</f>
        <v>0</v>
      </c>
      <c r="I21" s="15">
        <f>H21/18</f>
        <v>0</v>
      </c>
    </row>
    <row r="22" spans="1:9" s="12" customFormat="1" ht="21">
      <c r="A22" s="10" t="s">
        <v>27</v>
      </c>
      <c r="B22" s="4">
        <v>0</v>
      </c>
      <c r="C22" s="4">
        <v>0</v>
      </c>
      <c r="D22" s="4">
        <f>B22*C22</f>
        <v>0</v>
      </c>
      <c r="E22" s="4">
        <v>0</v>
      </c>
      <c r="F22" s="4">
        <v>0</v>
      </c>
      <c r="G22" s="4">
        <f>E22*F22</f>
        <v>0</v>
      </c>
      <c r="H22" s="4">
        <f>D22+G22</f>
        <v>0</v>
      </c>
      <c r="I22" s="15">
        <f>H22/18</f>
        <v>0</v>
      </c>
    </row>
    <row r="23" spans="1:9" s="12" customFormat="1" ht="21">
      <c r="A23" s="13" t="s">
        <v>115</v>
      </c>
      <c r="B23" s="7">
        <f>SUM(B19:B22)</f>
        <v>33</v>
      </c>
      <c r="C23" s="7"/>
      <c r="D23" s="7"/>
      <c r="E23" s="7">
        <f>SUM(E19:E22)</f>
        <v>0</v>
      </c>
      <c r="F23" s="7">
        <v>0</v>
      </c>
      <c r="G23" s="7"/>
      <c r="H23" s="7">
        <f>SUM(H19:H22)</f>
        <v>660</v>
      </c>
      <c r="I23" s="16">
        <f>SUM(I19:I22)</f>
        <v>37</v>
      </c>
    </row>
    <row r="24" spans="1:9" ht="19.5" customHeight="1">
      <c r="A24" s="48" t="s">
        <v>116</v>
      </c>
      <c r="B24" s="49"/>
      <c r="C24" s="49"/>
      <c r="D24" s="49"/>
      <c r="E24" s="49"/>
      <c r="F24" s="49"/>
      <c r="G24" s="49"/>
      <c r="H24" s="49"/>
      <c r="I24" s="50"/>
    </row>
    <row r="25" spans="1:9" s="12" customFormat="1" ht="21">
      <c r="A25" s="10" t="s">
        <v>15</v>
      </c>
      <c r="B25" s="4">
        <f>63</f>
        <v>63</v>
      </c>
      <c r="C25" s="4">
        <v>20</v>
      </c>
      <c r="D25" s="4">
        <f>B25*C25</f>
        <v>1260</v>
      </c>
      <c r="E25" s="4">
        <v>0</v>
      </c>
      <c r="F25" s="4">
        <v>0</v>
      </c>
      <c r="G25" s="4">
        <f>E25*F25</f>
        <v>0</v>
      </c>
      <c r="H25" s="4">
        <f>D25+G25</f>
        <v>1260</v>
      </c>
      <c r="I25" s="15">
        <f>H25/18</f>
        <v>70</v>
      </c>
    </row>
    <row r="26" spans="1:9" s="12" customFormat="1" ht="21">
      <c r="A26" s="10" t="s">
        <v>14</v>
      </c>
      <c r="B26" s="4">
        <v>0</v>
      </c>
      <c r="C26" s="4">
        <v>0</v>
      </c>
      <c r="D26" s="4">
        <f>B26*C26</f>
        <v>0</v>
      </c>
      <c r="E26" s="4">
        <v>0</v>
      </c>
      <c r="F26" s="4">
        <v>0</v>
      </c>
      <c r="G26" s="4">
        <f>E26*F26</f>
        <v>0</v>
      </c>
      <c r="H26" s="4">
        <f>D26+G26</f>
        <v>0</v>
      </c>
      <c r="I26" s="15">
        <f>H26/18</f>
        <v>0</v>
      </c>
    </row>
    <row r="27" spans="1:9" s="12" customFormat="1" ht="21">
      <c r="A27" s="10" t="s">
        <v>26</v>
      </c>
      <c r="B27" s="4">
        <v>0</v>
      </c>
      <c r="C27" s="4">
        <v>0</v>
      </c>
      <c r="D27" s="4">
        <f>B27*C27</f>
        <v>0</v>
      </c>
      <c r="E27" s="4">
        <v>0</v>
      </c>
      <c r="F27" s="4">
        <v>0</v>
      </c>
      <c r="G27" s="4">
        <f>E27*F27</f>
        <v>0</v>
      </c>
      <c r="H27" s="4">
        <f>D27+G27</f>
        <v>0</v>
      </c>
      <c r="I27" s="15">
        <f>H27/18</f>
        <v>0</v>
      </c>
    </row>
    <row r="28" spans="1:9" s="12" customFormat="1" ht="21">
      <c r="A28" s="10" t="s">
        <v>27</v>
      </c>
      <c r="B28" s="4">
        <v>0</v>
      </c>
      <c r="C28" s="4">
        <v>0</v>
      </c>
      <c r="D28" s="4">
        <f>B28*C28</f>
        <v>0</v>
      </c>
      <c r="E28" s="4">
        <v>0</v>
      </c>
      <c r="F28" s="4">
        <v>0</v>
      </c>
      <c r="G28" s="4">
        <f>E28*F28</f>
        <v>0</v>
      </c>
      <c r="H28" s="4">
        <f>D28+G28</f>
        <v>0</v>
      </c>
      <c r="I28" s="15">
        <f>H28/18</f>
        <v>0</v>
      </c>
    </row>
    <row r="29" spans="1:9" s="12" customFormat="1" ht="21">
      <c r="A29" s="13" t="s">
        <v>117</v>
      </c>
      <c r="B29" s="7">
        <f>SUM(B25:B28)</f>
        <v>63</v>
      </c>
      <c r="C29" s="7"/>
      <c r="D29" s="7"/>
      <c r="E29" s="7">
        <f>SUM(E25:E28)</f>
        <v>0</v>
      </c>
      <c r="F29" s="7"/>
      <c r="G29" s="7"/>
      <c r="H29" s="7">
        <f>SUM(H25:H28)</f>
        <v>1260</v>
      </c>
      <c r="I29" s="16">
        <f>SUM(I25:I28)</f>
        <v>70</v>
      </c>
    </row>
    <row r="30" spans="1:9" ht="18.75" customHeight="1">
      <c r="A30" s="48" t="s">
        <v>118</v>
      </c>
      <c r="B30" s="49"/>
      <c r="C30" s="49"/>
      <c r="D30" s="49"/>
      <c r="E30" s="49"/>
      <c r="F30" s="49"/>
      <c r="G30" s="49"/>
      <c r="H30" s="49"/>
      <c r="I30" s="50"/>
    </row>
    <row r="31" spans="1:9" s="12" customFormat="1" ht="21">
      <c r="A31" s="10" t="s">
        <v>15</v>
      </c>
      <c r="B31" s="4">
        <f>45</f>
        <v>45</v>
      </c>
      <c r="C31" s="4">
        <v>20</v>
      </c>
      <c r="D31" s="4">
        <f>B31*C31</f>
        <v>900</v>
      </c>
      <c r="E31" s="4">
        <v>0</v>
      </c>
      <c r="F31" s="4">
        <v>0</v>
      </c>
      <c r="G31" s="4">
        <f>E31*F31</f>
        <v>0</v>
      </c>
      <c r="H31" s="4">
        <f>D31+G31</f>
        <v>900</v>
      </c>
      <c r="I31" s="15">
        <f>H31/18</f>
        <v>50</v>
      </c>
    </row>
    <row r="32" spans="1:9" s="12" customFormat="1" ht="21">
      <c r="A32" s="10" t="s">
        <v>14</v>
      </c>
      <c r="B32" s="4">
        <v>0</v>
      </c>
      <c r="C32" s="4">
        <v>0</v>
      </c>
      <c r="D32" s="4">
        <f>B32*C32</f>
        <v>0</v>
      </c>
      <c r="E32" s="4">
        <v>0</v>
      </c>
      <c r="F32" s="4">
        <v>0</v>
      </c>
      <c r="G32" s="4">
        <f>E32*F32</f>
        <v>0</v>
      </c>
      <c r="H32" s="4">
        <f>D32+G32</f>
        <v>0</v>
      </c>
      <c r="I32" s="15">
        <f>H32/18</f>
        <v>0</v>
      </c>
    </row>
    <row r="33" spans="1:9" s="12" customFormat="1" ht="21">
      <c r="A33" s="10" t="s">
        <v>26</v>
      </c>
      <c r="B33" s="4">
        <v>0</v>
      </c>
      <c r="C33" s="4">
        <v>0</v>
      </c>
      <c r="D33" s="4">
        <f>B33*C33</f>
        <v>0</v>
      </c>
      <c r="E33" s="4">
        <v>0</v>
      </c>
      <c r="F33" s="4">
        <v>0</v>
      </c>
      <c r="G33" s="4">
        <f>E33*F33</f>
        <v>0</v>
      </c>
      <c r="H33" s="4">
        <f>D33+G33</f>
        <v>0</v>
      </c>
      <c r="I33" s="15">
        <f>H33/18</f>
        <v>0</v>
      </c>
    </row>
    <row r="34" spans="1:9" s="12" customFormat="1" ht="21">
      <c r="A34" s="10" t="s">
        <v>27</v>
      </c>
      <c r="B34" s="4">
        <v>0</v>
      </c>
      <c r="C34" s="4">
        <v>0</v>
      </c>
      <c r="D34" s="4">
        <f>B34*C34</f>
        <v>0</v>
      </c>
      <c r="E34" s="4">
        <v>0</v>
      </c>
      <c r="F34" s="4">
        <v>0</v>
      </c>
      <c r="G34" s="4">
        <f>E34*F34</f>
        <v>0</v>
      </c>
      <c r="H34" s="4">
        <f>D34+G34</f>
        <v>0</v>
      </c>
      <c r="I34" s="15">
        <f>H34/18</f>
        <v>0</v>
      </c>
    </row>
    <row r="35" spans="1:11" s="12" customFormat="1" ht="21">
      <c r="A35" s="13" t="s">
        <v>119</v>
      </c>
      <c r="B35" s="7">
        <f>SUM(B31:B34)</f>
        <v>45</v>
      </c>
      <c r="C35" s="7"/>
      <c r="D35" s="7"/>
      <c r="E35" s="7">
        <f>SUM(E31:E34)</f>
        <v>0</v>
      </c>
      <c r="F35" s="7">
        <v>0</v>
      </c>
      <c r="G35" s="7"/>
      <c r="H35" s="7">
        <f>SUM(H31:H34)</f>
        <v>900</v>
      </c>
      <c r="I35" s="16">
        <f>SUM(I31:I34)</f>
        <v>50</v>
      </c>
      <c r="K35" s="31"/>
    </row>
    <row r="36" spans="1:9" ht="18.75" customHeight="1">
      <c r="A36" s="48" t="s">
        <v>121</v>
      </c>
      <c r="B36" s="49"/>
      <c r="C36" s="49"/>
      <c r="D36" s="49"/>
      <c r="E36" s="49"/>
      <c r="F36" s="49"/>
      <c r="G36" s="49"/>
      <c r="H36" s="49"/>
      <c r="I36" s="50"/>
    </row>
    <row r="37" spans="1:9" s="12" customFormat="1" ht="21">
      <c r="A37" s="10" t="s">
        <v>15</v>
      </c>
      <c r="B37" s="4">
        <f>36</f>
        <v>36</v>
      </c>
      <c r="C37" s="4">
        <v>20</v>
      </c>
      <c r="D37" s="4">
        <f>B37*C37</f>
        <v>720</v>
      </c>
      <c r="E37" s="4">
        <v>0</v>
      </c>
      <c r="F37" s="4">
        <v>0</v>
      </c>
      <c r="G37" s="4">
        <f>E37*F37</f>
        <v>0</v>
      </c>
      <c r="H37" s="4">
        <f>D37+G37</f>
        <v>720</v>
      </c>
      <c r="I37" s="15">
        <f>H37/18</f>
        <v>40</v>
      </c>
    </row>
    <row r="38" spans="1:9" s="12" customFormat="1" ht="21">
      <c r="A38" s="10" t="s">
        <v>14</v>
      </c>
      <c r="B38" s="4">
        <v>0</v>
      </c>
      <c r="C38" s="4">
        <v>0</v>
      </c>
      <c r="D38" s="4">
        <f>B38*C38</f>
        <v>0</v>
      </c>
      <c r="E38" s="4">
        <v>0</v>
      </c>
      <c r="F38" s="4">
        <v>0</v>
      </c>
      <c r="G38" s="4">
        <f>E38*F38</f>
        <v>0</v>
      </c>
      <c r="H38" s="4">
        <f>D38+G38</f>
        <v>0</v>
      </c>
      <c r="I38" s="15">
        <f>H38/18</f>
        <v>0</v>
      </c>
    </row>
    <row r="39" spans="1:9" s="12" customFormat="1" ht="21">
      <c r="A39" s="10" t="s">
        <v>26</v>
      </c>
      <c r="B39" s="4">
        <v>0</v>
      </c>
      <c r="C39" s="4">
        <v>0</v>
      </c>
      <c r="D39" s="4">
        <f>B39*C39</f>
        <v>0</v>
      </c>
      <c r="E39" s="4">
        <v>0</v>
      </c>
      <c r="F39" s="4">
        <v>0</v>
      </c>
      <c r="G39" s="4">
        <f>E39*F39</f>
        <v>0</v>
      </c>
      <c r="H39" s="4">
        <f>D39+G39</f>
        <v>0</v>
      </c>
      <c r="I39" s="15">
        <f>H39/18</f>
        <v>0</v>
      </c>
    </row>
    <row r="40" spans="1:9" s="12" customFormat="1" ht="21">
      <c r="A40" s="10" t="s">
        <v>27</v>
      </c>
      <c r="B40" s="4">
        <v>0</v>
      </c>
      <c r="C40" s="4">
        <v>0</v>
      </c>
      <c r="D40" s="4">
        <f>B40*C40</f>
        <v>0</v>
      </c>
      <c r="E40" s="4">
        <v>0</v>
      </c>
      <c r="F40" s="4">
        <v>0</v>
      </c>
      <c r="G40" s="4">
        <f>E40*F40</f>
        <v>0</v>
      </c>
      <c r="H40" s="4">
        <f>D40+G40</f>
        <v>0</v>
      </c>
      <c r="I40" s="15">
        <f>H40/18</f>
        <v>0</v>
      </c>
    </row>
    <row r="41" spans="1:11" s="12" customFormat="1" ht="21">
      <c r="A41" s="13" t="s">
        <v>120</v>
      </c>
      <c r="B41" s="7">
        <f>SUM(B37:B40)</f>
        <v>36</v>
      </c>
      <c r="C41" s="7"/>
      <c r="D41" s="7"/>
      <c r="E41" s="7">
        <f>SUM(E37:E40)</f>
        <v>0</v>
      </c>
      <c r="F41" s="7">
        <v>0</v>
      </c>
      <c r="G41" s="7"/>
      <c r="H41" s="7">
        <f>SUM(H37:H40)</f>
        <v>720</v>
      </c>
      <c r="I41" s="16">
        <f>SUM(I37:I40)</f>
        <v>40</v>
      </c>
      <c r="K41" s="31"/>
    </row>
    <row r="42" spans="1:9" ht="18.75" customHeight="1">
      <c r="A42" s="48" t="s">
        <v>122</v>
      </c>
      <c r="B42" s="49"/>
      <c r="C42" s="49"/>
      <c r="D42" s="49"/>
      <c r="E42" s="49"/>
      <c r="F42" s="49"/>
      <c r="G42" s="49"/>
      <c r="H42" s="49"/>
      <c r="I42" s="50"/>
    </row>
    <row r="43" spans="1:9" s="12" customFormat="1" ht="21">
      <c r="A43" s="10" t="s">
        <v>15</v>
      </c>
      <c r="B43" s="4">
        <f>39</f>
        <v>39</v>
      </c>
      <c r="C43" s="4">
        <v>20</v>
      </c>
      <c r="D43" s="4">
        <f>B43*C43</f>
        <v>780</v>
      </c>
      <c r="E43" s="4">
        <v>0</v>
      </c>
      <c r="F43" s="4">
        <v>0</v>
      </c>
      <c r="G43" s="4">
        <f>E43*F43</f>
        <v>0</v>
      </c>
      <c r="H43" s="4">
        <f>D43+G43</f>
        <v>780</v>
      </c>
      <c r="I43" s="15">
        <f>H43/18</f>
        <v>43</v>
      </c>
    </row>
    <row r="44" spans="1:9" s="12" customFormat="1" ht="21">
      <c r="A44" s="10" t="s">
        <v>14</v>
      </c>
      <c r="B44" s="4">
        <v>0</v>
      </c>
      <c r="C44" s="4">
        <v>0</v>
      </c>
      <c r="D44" s="4">
        <f>B44*C44</f>
        <v>0</v>
      </c>
      <c r="E44" s="4">
        <v>0</v>
      </c>
      <c r="F44" s="4">
        <v>0</v>
      </c>
      <c r="G44" s="4">
        <f>E44*F44</f>
        <v>0</v>
      </c>
      <c r="H44" s="4">
        <f>D44+G44</f>
        <v>0</v>
      </c>
      <c r="I44" s="15">
        <f>H44/18</f>
        <v>0</v>
      </c>
    </row>
    <row r="45" spans="1:9" s="12" customFormat="1" ht="21">
      <c r="A45" s="10" t="s">
        <v>26</v>
      </c>
      <c r="B45" s="4">
        <v>0</v>
      </c>
      <c r="C45" s="4">
        <v>0</v>
      </c>
      <c r="D45" s="4">
        <f>B45*C45</f>
        <v>0</v>
      </c>
      <c r="E45" s="4">
        <v>0</v>
      </c>
      <c r="F45" s="4">
        <v>0</v>
      </c>
      <c r="G45" s="4">
        <f>E45*F45</f>
        <v>0</v>
      </c>
      <c r="H45" s="4">
        <f>D45+G45</f>
        <v>0</v>
      </c>
      <c r="I45" s="15">
        <f>H45/18</f>
        <v>0</v>
      </c>
    </row>
    <row r="46" spans="1:9" s="12" customFormat="1" ht="21">
      <c r="A46" s="10" t="s">
        <v>27</v>
      </c>
      <c r="B46" s="4">
        <v>0</v>
      </c>
      <c r="C46" s="4">
        <v>0</v>
      </c>
      <c r="D46" s="4">
        <f>B46*C46</f>
        <v>0</v>
      </c>
      <c r="E46" s="4">
        <v>0</v>
      </c>
      <c r="F46" s="4">
        <v>0</v>
      </c>
      <c r="G46" s="4">
        <f>E46*F46</f>
        <v>0</v>
      </c>
      <c r="H46" s="4">
        <f>D46+G46</f>
        <v>0</v>
      </c>
      <c r="I46" s="15">
        <f>H46/18</f>
        <v>0</v>
      </c>
    </row>
    <row r="47" spans="1:11" s="12" customFormat="1" ht="21">
      <c r="A47" s="13" t="s">
        <v>123</v>
      </c>
      <c r="B47" s="7">
        <f>SUM(B43:B46)</f>
        <v>39</v>
      </c>
      <c r="C47" s="7"/>
      <c r="D47" s="7"/>
      <c r="E47" s="7">
        <f>SUM(E43:E46)</f>
        <v>0</v>
      </c>
      <c r="F47" s="7">
        <v>0</v>
      </c>
      <c r="G47" s="7"/>
      <c r="H47" s="7">
        <f>SUM(H43:H46)</f>
        <v>780</v>
      </c>
      <c r="I47" s="16">
        <f>SUM(I43:I46)</f>
        <v>43</v>
      </c>
      <c r="K47" s="31"/>
    </row>
    <row r="48" spans="1:9" s="12" customFormat="1" ht="23.25">
      <c r="A48" s="17" t="s">
        <v>37</v>
      </c>
      <c r="B48" s="8">
        <f>B47+B41+B35+B29+B23+B17+B11</f>
        <v>292</v>
      </c>
      <c r="C48" s="8"/>
      <c r="D48" s="8"/>
      <c r="E48" s="8">
        <f>E29+E17+E11</f>
        <v>0</v>
      </c>
      <c r="F48" s="8"/>
      <c r="G48" s="8"/>
      <c r="H48" s="8">
        <f>H47+H41+H35+H29+H23+H17+H11</f>
        <v>5823</v>
      </c>
      <c r="I48" s="18">
        <f>I47+I41+I35+I29+I23+I17+I11</f>
        <v>323</v>
      </c>
    </row>
    <row r="49" spans="1:9" ht="21">
      <c r="A49" s="48" t="s">
        <v>125</v>
      </c>
      <c r="B49" s="49"/>
      <c r="C49" s="49"/>
      <c r="D49" s="49"/>
      <c r="E49" s="49"/>
      <c r="F49" s="49"/>
      <c r="G49" s="49"/>
      <c r="H49" s="49"/>
      <c r="I49" s="50"/>
    </row>
    <row r="50" spans="1:9" s="12" customFormat="1" ht="21">
      <c r="A50" s="10" t="s">
        <v>15</v>
      </c>
      <c r="B50" s="4">
        <v>0</v>
      </c>
      <c r="C50" s="4">
        <v>0</v>
      </c>
      <c r="D50" s="4">
        <f>B50*C50</f>
        <v>0</v>
      </c>
      <c r="E50" s="4"/>
      <c r="F50" s="4"/>
      <c r="G50" s="4">
        <f>E50*F50</f>
        <v>0</v>
      </c>
      <c r="H50" s="4">
        <f>D50+G50</f>
        <v>0</v>
      </c>
      <c r="I50" s="15">
        <f>H50/18</f>
        <v>0</v>
      </c>
    </row>
    <row r="51" spans="1:9" s="12" customFormat="1" ht="21">
      <c r="A51" s="10" t="s">
        <v>14</v>
      </c>
      <c r="B51" s="4">
        <f>32</f>
        <v>32</v>
      </c>
      <c r="C51" s="4">
        <v>21</v>
      </c>
      <c r="D51" s="4">
        <f>B51*C51</f>
        <v>672</v>
      </c>
      <c r="E51" s="4"/>
      <c r="F51" s="4"/>
      <c r="G51" s="4">
        <f>E51*F51</f>
        <v>0</v>
      </c>
      <c r="H51" s="4">
        <f>D51+G51</f>
        <v>672</v>
      </c>
      <c r="I51" s="15">
        <f>H51/18</f>
        <v>37</v>
      </c>
    </row>
    <row r="52" spans="1:9" s="12" customFormat="1" ht="21">
      <c r="A52" s="10" t="s">
        <v>26</v>
      </c>
      <c r="B52" s="4">
        <f>23</f>
        <v>23</v>
      </c>
      <c r="C52" s="4">
        <v>20</v>
      </c>
      <c r="D52" s="4">
        <f>B52*C52</f>
        <v>460</v>
      </c>
      <c r="E52" s="4"/>
      <c r="F52" s="4"/>
      <c r="G52" s="4">
        <f>E52*F52</f>
        <v>0</v>
      </c>
      <c r="H52" s="4">
        <f>D52+G52</f>
        <v>460</v>
      </c>
      <c r="I52" s="15">
        <f>H52/18</f>
        <v>26</v>
      </c>
    </row>
    <row r="53" spans="1:9" s="12" customFormat="1" ht="21">
      <c r="A53" s="13" t="s">
        <v>117</v>
      </c>
      <c r="B53" s="7">
        <f>SUM(B50:B52)</f>
        <v>55</v>
      </c>
      <c r="C53" s="7"/>
      <c r="D53" s="7"/>
      <c r="E53" s="7">
        <f>SUM(E50:E52)</f>
        <v>0</v>
      </c>
      <c r="F53" s="7"/>
      <c r="G53" s="7"/>
      <c r="H53" s="7">
        <f>SUM(H50:H52)</f>
        <v>1132</v>
      </c>
      <c r="I53" s="16">
        <f>SUM(I50:I52)</f>
        <v>63</v>
      </c>
    </row>
    <row r="54" spans="1:9" ht="21">
      <c r="A54" s="48" t="s">
        <v>126</v>
      </c>
      <c r="B54" s="49"/>
      <c r="C54" s="49"/>
      <c r="D54" s="49"/>
      <c r="E54" s="49"/>
      <c r="F54" s="49"/>
      <c r="G54" s="49"/>
      <c r="H54" s="49"/>
      <c r="I54" s="50"/>
    </row>
    <row r="55" spans="1:9" s="12" customFormat="1" ht="21">
      <c r="A55" s="10" t="s">
        <v>15</v>
      </c>
      <c r="B55" s="4">
        <v>0</v>
      </c>
      <c r="C55" s="4">
        <v>0</v>
      </c>
      <c r="D55" s="4">
        <f>B55*C55</f>
        <v>0</v>
      </c>
      <c r="E55" s="4"/>
      <c r="F55" s="4"/>
      <c r="G55" s="4">
        <f>E55*F55</f>
        <v>0</v>
      </c>
      <c r="H55" s="4">
        <f>D55+G55</f>
        <v>0</v>
      </c>
      <c r="I55" s="15">
        <f>H55/18</f>
        <v>0</v>
      </c>
    </row>
    <row r="56" spans="1:9" s="12" customFormat="1" ht="21">
      <c r="A56" s="10" t="s">
        <v>14</v>
      </c>
      <c r="B56" s="4">
        <f>25</f>
        <v>25</v>
      </c>
      <c r="C56" s="4">
        <v>21</v>
      </c>
      <c r="D56" s="4">
        <f>B56*C56</f>
        <v>525</v>
      </c>
      <c r="E56" s="4"/>
      <c r="F56" s="4"/>
      <c r="G56" s="4">
        <f>E56*F56</f>
        <v>0</v>
      </c>
      <c r="H56" s="4">
        <f>D56+G56</f>
        <v>525</v>
      </c>
      <c r="I56" s="15">
        <f>H56/18</f>
        <v>29</v>
      </c>
    </row>
    <row r="57" spans="1:9" s="12" customFormat="1" ht="21">
      <c r="A57" s="10" t="s">
        <v>26</v>
      </c>
      <c r="B57" s="4">
        <f>24</f>
        <v>24</v>
      </c>
      <c r="C57" s="4">
        <v>20</v>
      </c>
      <c r="D57" s="4">
        <f>B57*C57</f>
        <v>480</v>
      </c>
      <c r="E57" s="4"/>
      <c r="F57" s="4"/>
      <c r="G57" s="4">
        <f>E57*F57</f>
        <v>0</v>
      </c>
      <c r="H57" s="4">
        <f>D57+G57</f>
        <v>480</v>
      </c>
      <c r="I57" s="15">
        <f>H57/18</f>
        <v>27</v>
      </c>
    </row>
    <row r="58" spans="1:9" s="12" customFormat="1" ht="21">
      <c r="A58" s="13" t="s">
        <v>127</v>
      </c>
      <c r="B58" s="7">
        <f>SUM(B55:B57)</f>
        <v>49</v>
      </c>
      <c r="C58" s="7"/>
      <c r="D58" s="7"/>
      <c r="E58" s="7">
        <f>SUM(E55:E57)</f>
        <v>0</v>
      </c>
      <c r="F58" s="7"/>
      <c r="G58" s="7"/>
      <c r="H58" s="7">
        <f>SUM(H55:H57)</f>
        <v>1005</v>
      </c>
      <c r="I58" s="16">
        <f>SUM(I55:I57)</f>
        <v>56</v>
      </c>
    </row>
    <row r="59" spans="1:9" ht="21">
      <c r="A59" s="48" t="s">
        <v>128</v>
      </c>
      <c r="B59" s="49"/>
      <c r="C59" s="49"/>
      <c r="D59" s="49"/>
      <c r="E59" s="49"/>
      <c r="F59" s="49"/>
      <c r="G59" s="49"/>
      <c r="H59" s="49"/>
      <c r="I59" s="50"/>
    </row>
    <row r="60" spans="1:9" s="12" customFormat="1" ht="21">
      <c r="A60" s="10" t="s">
        <v>15</v>
      </c>
      <c r="B60" s="4">
        <v>0</v>
      </c>
      <c r="C60" s="4">
        <v>0</v>
      </c>
      <c r="D60" s="4">
        <f>B60*C60</f>
        <v>0</v>
      </c>
      <c r="E60" s="4"/>
      <c r="F60" s="4"/>
      <c r="G60" s="4">
        <f>E60*F60</f>
        <v>0</v>
      </c>
      <c r="H60" s="4">
        <f>D60+G60</f>
        <v>0</v>
      </c>
      <c r="I60" s="15">
        <f>H60/18</f>
        <v>0</v>
      </c>
    </row>
    <row r="61" spans="1:9" s="12" customFormat="1" ht="21">
      <c r="A61" s="10" t="s">
        <v>14</v>
      </c>
      <c r="B61" s="4">
        <f>31</f>
        <v>31</v>
      </c>
      <c r="C61" s="4">
        <v>19</v>
      </c>
      <c r="D61" s="4">
        <f>B61*C61</f>
        <v>589</v>
      </c>
      <c r="E61" s="4"/>
      <c r="F61" s="4"/>
      <c r="G61" s="4">
        <f>E61*F61</f>
        <v>0</v>
      </c>
      <c r="H61" s="4">
        <f>D61+G61</f>
        <v>589</v>
      </c>
      <c r="I61" s="15">
        <f>H61/18</f>
        <v>33</v>
      </c>
    </row>
    <row r="62" spans="1:9" s="12" customFormat="1" ht="21">
      <c r="A62" s="10" t="s">
        <v>26</v>
      </c>
      <c r="B62" s="4">
        <f>28</f>
        <v>28</v>
      </c>
      <c r="C62" s="4">
        <v>22</v>
      </c>
      <c r="D62" s="4">
        <f>B62*C62</f>
        <v>616</v>
      </c>
      <c r="E62" s="4"/>
      <c r="F62" s="4"/>
      <c r="G62" s="4">
        <f>E62*F62</f>
        <v>0</v>
      </c>
      <c r="H62" s="4">
        <f>D62+G62</f>
        <v>616</v>
      </c>
      <c r="I62" s="15">
        <f>H62/18</f>
        <v>34</v>
      </c>
    </row>
    <row r="63" spans="1:9" s="12" customFormat="1" ht="21">
      <c r="A63" s="38" t="s">
        <v>130</v>
      </c>
      <c r="B63" s="7">
        <f>SUM(B60:B62)</f>
        <v>59</v>
      </c>
      <c r="C63" s="7"/>
      <c r="D63" s="7"/>
      <c r="E63" s="7">
        <f>SUM(E60:E62)</f>
        <v>0</v>
      </c>
      <c r="F63" s="7"/>
      <c r="G63" s="7"/>
      <c r="H63" s="7">
        <f>SUM(H60:H62)</f>
        <v>1205</v>
      </c>
      <c r="I63" s="16">
        <f>SUM(I60:I62)</f>
        <v>67</v>
      </c>
    </row>
    <row r="64" spans="1:9" ht="21">
      <c r="A64" s="48" t="s">
        <v>129</v>
      </c>
      <c r="B64" s="49"/>
      <c r="C64" s="49"/>
      <c r="D64" s="49"/>
      <c r="E64" s="49"/>
      <c r="F64" s="49"/>
      <c r="G64" s="49"/>
      <c r="H64" s="49"/>
      <c r="I64" s="50"/>
    </row>
    <row r="65" spans="1:9" s="12" customFormat="1" ht="21">
      <c r="A65" s="10" t="s">
        <v>15</v>
      </c>
      <c r="B65" s="4">
        <f>0</f>
        <v>0</v>
      </c>
      <c r="C65" s="4">
        <v>0</v>
      </c>
      <c r="D65" s="4">
        <f>B65*C65</f>
        <v>0</v>
      </c>
      <c r="E65" s="4"/>
      <c r="F65" s="4"/>
      <c r="G65" s="4">
        <f>E65*F65</f>
        <v>0</v>
      </c>
      <c r="H65" s="4">
        <f>D65+G65</f>
        <v>0</v>
      </c>
      <c r="I65" s="15">
        <f>H65/18</f>
        <v>0</v>
      </c>
    </row>
    <row r="66" spans="1:9" s="12" customFormat="1" ht="21">
      <c r="A66" s="10" t="s">
        <v>14</v>
      </c>
      <c r="B66" s="4">
        <f>23</f>
        <v>23</v>
      </c>
      <c r="C66" s="4">
        <v>20</v>
      </c>
      <c r="D66" s="4">
        <f>B66*C66</f>
        <v>460</v>
      </c>
      <c r="E66" s="4"/>
      <c r="F66" s="4"/>
      <c r="G66" s="4">
        <f>E66*F66</f>
        <v>0</v>
      </c>
      <c r="H66" s="4">
        <f>D66+G66</f>
        <v>460</v>
      </c>
      <c r="I66" s="15">
        <f>H66/18</f>
        <v>26</v>
      </c>
    </row>
    <row r="67" spans="1:9" s="12" customFormat="1" ht="21">
      <c r="A67" s="10" t="s">
        <v>26</v>
      </c>
      <c r="B67" s="4">
        <f>21</f>
        <v>21</v>
      </c>
      <c r="C67" s="4">
        <v>19</v>
      </c>
      <c r="D67" s="4">
        <f>B67*C67</f>
        <v>399</v>
      </c>
      <c r="E67" s="4"/>
      <c r="F67" s="4"/>
      <c r="G67" s="4">
        <f>E67*F67</f>
        <v>0</v>
      </c>
      <c r="H67" s="4">
        <f>D67+G67</f>
        <v>399</v>
      </c>
      <c r="I67" s="15">
        <f>H67/18</f>
        <v>22</v>
      </c>
    </row>
    <row r="68" spans="1:9" s="12" customFormat="1" ht="21">
      <c r="A68" s="38" t="s">
        <v>131</v>
      </c>
      <c r="B68" s="7">
        <f>SUM(B65:B67)</f>
        <v>44</v>
      </c>
      <c r="C68" s="7"/>
      <c r="D68" s="7"/>
      <c r="E68" s="7">
        <f>SUM(E65:E67)</f>
        <v>0</v>
      </c>
      <c r="F68" s="7"/>
      <c r="G68" s="7"/>
      <c r="H68" s="7">
        <f>SUM(H65:H67)</f>
        <v>859</v>
      </c>
      <c r="I68" s="16">
        <f>SUM(I65:I67)</f>
        <v>48</v>
      </c>
    </row>
    <row r="69" spans="1:11" s="12" customFormat="1" ht="23.25">
      <c r="A69" s="19" t="s">
        <v>124</v>
      </c>
      <c r="B69" s="9">
        <f>B68+B63+B58+B53</f>
        <v>207</v>
      </c>
      <c r="C69" s="9"/>
      <c r="D69" s="9"/>
      <c r="E69" s="9">
        <f>E58+E53</f>
        <v>0</v>
      </c>
      <c r="F69" s="9"/>
      <c r="G69" s="9"/>
      <c r="H69" s="9">
        <f>H68+H63+H58+H53</f>
        <v>4201</v>
      </c>
      <c r="I69" s="20">
        <f>I68+I63+I58+I53</f>
        <v>234</v>
      </c>
      <c r="K69" s="31"/>
    </row>
    <row r="70" spans="1:9" ht="18.75" customHeight="1">
      <c r="A70" s="48" t="s">
        <v>132</v>
      </c>
      <c r="B70" s="49"/>
      <c r="C70" s="49"/>
      <c r="D70" s="49"/>
      <c r="E70" s="49"/>
      <c r="F70" s="49"/>
      <c r="G70" s="49"/>
      <c r="H70" s="49"/>
      <c r="I70" s="50"/>
    </row>
    <row r="71" spans="1:9" s="12" customFormat="1" ht="21">
      <c r="A71" s="10" t="s">
        <v>15</v>
      </c>
      <c r="B71" s="4">
        <f>23</f>
        <v>23</v>
      </c>
      <c r="C71" s="4">
        <v>21</v>
      </c>
      <c r="D71" s="4">
        <f>B71*C71</f>
        <v>483</v>
      </c>
      <c r="E71" s="4">
        <v>0</v>
      </c>
      <c r="F71" s="4">
        <v>0</v>
      </c>
      <c r="G71" s="4">
        <f>E71*F71</f>
        <v>0</v>
      </c>
      <c r="H71" s="4">
        <f>D71+G71</f>
        <v>483</v>
      </c>
      <c r="I71" s="11">
        <f>H71/18</f>
        <v>27</v>
      </c>
    </row>
    <row r="72" spans="1:9" s="12" customFormat="1" ht="21">
      <c r="A72" s="10" t="s">
        <v>14</v>
      </c>
      <c r="B72" s="4">
        <v>0</v>
      </c>
      <c r="C72" s="4">
        <v>0</v>
      </c>
      <c r="D72" s="4">
        <f>B72*C72</f>
        <v>0</v>
      </c>
      <c r="E72" s="4">
        <v>0</v>
      </c>
      <c r="F72" s="4">
        <v>0</v>
      </c>
      <c r="G72" s="4">
        <f>E72*F72</f>
        <v>0</v>
      </c>
      <c r="H72" s="4">
        <f>D72+G72</f>
        <v>0</v>
      </c>
      <c r="I72" s="11">
        <f>H72/18</f>
        <v>0</v>
      </c>
    </row>
    <row r="73" spans="1:11" s="12" customFormat="1" ht="21">
      <c r="A73" s="13" t="s">
        <v>133</v>
      </c>
      <c r="B73" s="7">
        <f>SUM(B71:B72)</f>
        <v>23</v>
      </c>
      <c r="C73" s="7"/>
      <c r="D73" s="7"/>
      <c r="E73" s="7">
        <f>SUM(E71:E72)</f>
        <v>0</v>
      </c>
      <c r="F73" s="7"/>
      <c r="G73" s="7"/>
      <c r="H73" s="7">
        <f>SUM(H71:H72)</f>
        <v>483</v>
      </c>
      <c r="I73" s="14">
        <f>SUM(I71:I72)</f>
        <v>27</v>
      </c>
      <c r="K73" s="31"/>
    </row>
    <row r="74" spans="1:9" ht="18.75" customHeight="1">
      <c r="A74" s="48" t="s">
        <v>134</v>
      </c>
      <c r="B74" s="49"/>
      <c r="C74" s="49"/>
      <c r="D74" s="49"/>
      <c r="E74" s="49"/>
      <c r="F74" s="49"/>
      <c r="G74" s="49"/>
      <c r="H74" s="49"/>
      <c r="I74" s="50"/>
    </row>
    <row r="75" spans="1:9" s="12" customFormat="1" ht="21">
      <c r="A75" s="10" t="s">
        <v>15</v>
      </c>
      <c r="B75" s="4">
        <f>30</f>
        <v>30</v>
      </c>
      <c r="C75" s="4">
        <v>20</v>
      </c>
      <c r="D75" s="4">
        <f>B75*C75</f>
        <v>600</v>
      </c>
      <c r="E75" s="4">
        <v>0</v>
      </c>
      <c r="F75" s="4">
        <v>0</v>
      </c>
      <c r="G75" s="4">
        <f>E75*F75</f>
        <v>0</v>
      </c>
      <c r="H75" s="4">
        <f>D75+G75</f>
        <v>600</v>
      </c>
      <c r="I75" s="15">
        <f>H75/18</f>
        <v>33</v>
      </c>
    </row>
    <row r="76" spans="1:9" s="12" customFormat="1" ht="21">
      <c r="A76" s="10" t="s">
        <v>14</v>
      </c>
      <c r="B76" s="4">
        <v>0</v>
      </c>
      <c r="C76" s="4">
        <v>0</v>
      </c>
      <c r="D76" s="4">
        <f>B76*C76</f>
        <v>0</v>
      </c>
      <c r="E76" s="4">
        <v>0</v>
      </c>
      <c r="F76" s="4">
        <v>0</v>
      </c>
      <c r="G76" s="4">
        <f>E76*F76</f>
        <v>0</v>
      </c>
      <c r="H76" s="4">
        <f>D76+G76</f>
        <v>0</v>
      </c>
      <c r="I76" s="15">
        <f>H76/18</f>
        <v>0</v>
      </c>
    </row>
    <row r="77" spans="1:9" s="12" customFormat="1" ht="21">
      <c r="A77" s="13" t="s">
        <v>135</v>
      </c>
      <c r="B77" s="7">
        <f>SUM(B75:B76)</f>
        <v>30</v>
      </c>
      <c r="C77" s="7"/>
      <c r="D77" s="7"/>
      <c r="E77" s="7">
        <f>SUM(E75:E76)</f>
        <v>0</v>
      </c>
      <c r="F77" s="7"/>
      <c r="G77" s="7"/>
      <c r="H77" s="7">
        <f>SUM(H75:H76)</f>
        <v>600</v>
      </c>
      <c r="I77" s="16">
        <f>SUM(I75:I76)</f>
        <v>33</v>
      </c>
    </row>
    <row r="78" spans="1:9" ht="20.25" customHeight="1">
      <c r="A78" s="48" t="s">
        <v>136</v>
      </c>
      <c r="B78" s="49"/>
      <c r="C78" s="49"/>
      <c r="D78" s="49"/>
      <c r="E78" s="49"/>
      <c r="F78" s="49"/>
      <c r="G78" s="49"/>
      <c r="H78" s="49"/>
      <c r="I78" s="50"/>
    </row>
    <row r="79" spans="1:9" s="12" customFormat="1" ht="21">
      <c r="A79" s="10" t="s">
        <v>15</v>
      </c>
      <c r="B79" s="4">
        <f>46</f>
        <v>46</v>
      </c>
      <c r="C79" s="4">
        <v>21</v>
      </c>
      <c r="D79" s="4">
        <f>B79*C79</f>
        <v>966</v>
      </c>
      <c r="E79" s="4">
        <v>0</v>
      </c>
      <c r="F79" s="4">
        <v>0</v>
      </c>
      <c r="G79" s="4">
        <f>E79*F79</f>
        <v>0</v>
      </c>
      <c r="H79" s="4">
        <f>D79+G79</f>
        <v>966</v>
      </c>
      <c r="I79" s="15">
        <f>H79/18</f>
        <v>54</v>
      </c>
    </row>
    <row r="80" spans="1:9" s="12" customFormat="1" ht="21">
      <c r="A80" s="10" t="s">
        <v>14</v>
      </c>
      <c r="B80" s="4">
        <v>0</v>
      </c>
      <c r="C80" s="4">
        <v>0</v>
      </c>
      <c r="D80" s="4">
        <f>B80*C80</f>
        <v>0</v>
      </c>
      <c r="E80" s="4">
        <v>0</v>
      </c>
      <c r="F80" s="4">
        <v>0</v>
      </c>
      <c r="G80" s="4">
        <f>E80*F80</f>
        <v>0</v>
      </c>
      <c r="H80" s="4">
        <f>D80+G80</f>
        <v>0</v>
      </c>
      <c r="I80" s="15">
        <f>H80/18</f>
        <v>0</v>
      </c>
    </row>
    <row r="81" spans="1:9" s="12" customFormat="1" ht="21">
      <c r="A81" s="13" t="s">
        <v>137</v>
      </c>
      <c r="B81" s="7">
        <f>SUM(B79:B80)</f>
        <v>46</v>
      </c>
      <c r="C81" s="7"/>
      <c r="D81" s="7"/>
      <c r="E81" s="7">
        <f>SUM(E79:E80)</f>
        <v>0</v>
      </c>
      <c r="F81" s="7">
        <v>0</v>
      </c>
      <c r="G81" s="7"/>
      <c r="H81" s="7">
        <f>SUM(H79:H80)</f>
        <v>966</v>
      </c>
      <c r="I81" s="16">
        <f>SUM(I79:I80)</f>
        <v>54</v>
      </c>
    </row>
    <row r="82" spans="1:9" s="12" customFormat="1" ht="23.25">
      <c r="A82" s="17" t="s">
        <v>60</v>
      </c>
      <c r="B82" s="8">
        <f>B81+B77+B73</f>
        <v>99</v>
      </c>
      <c r="C82" s="8"/>
      <c r="D82" s="8"/>
      <c r="E82" s="8">
        <f>E81+E77+E73</f>
        <v>0</v>
      </c>
      <c r="F82" s="8"/>
      <c r="G82" s="8"/>
      <c r="H82" s="8">
        <f>H81+H77+H73</f>
        <v>2049</v>
      </c>
      <c r="I82" s="18">
        <f>I81+I77+I73</f>
        <v>114</v>
      </c>
    </row>
    <row r="83" spans="1:9" ht="21">
      <c r="A83" s="48" t="s">
        <v>157</v>
      </c>
      <c r="B83" s="49"/>
      <c r="C83" s="49"/>
      <c r="D83" s="49"/>
      <c r="E83" s="49"/>
      <c r="F83" s="49"/>
      <c r="G83" s="49"/>
      <c r="H83" s="49"/>
      <c r="I83" s="50"/>
    </row>
    <row r="84" spans="1:9" s="12" customFormat="1" ht="21">
      <c r="A84" s="10" t="s">
        <v>15</v>
      </c>
      <c r="B84" s="4">
        <v>0</v>
      </c>
      <c r="C84" s="4">
        <v>0</v>
      </c>
      <c r="D84" s="4">
        <f>B84*C84</f>
        <v>0</v>
      </c>
      <c r="E84" s="4">
        <v>0</v>
      </c>
      <c r="F84" s="4">
        <v>0</v>
      </c>
      <c r="G84" s="4">
        <f>E84*F84</f>
        <v>0</v>
      </c>
      <c r="H84" s="4">
        <f>D84+G84</f>
        <v>0</v>
      </c>
      <c r="I84" s="15">
        <f>H84/18</f>
        <v>0</v>
      </c>
    </row>
    <row r="85" spans="1:9" s="12" customFormat="1" ht="21">
      <c r="A85" s="10" t="s">
        <v>14</v>
      </c>
      <c r="B85" s="4">
        <v>0</v>
      </c>
      <c r="C85" s="4">
        <v>0</v>
      </c>
      <c r="D85" s="4">
        <f>B85*C85</f>
        <v>0</v>
      </c>
      <c r="E85" s="4">
        <v>0</v>
      </c>
      <c r="F85" s="4">
        <v>0</v>
      </c>
      <c r="G85" s="4">
        <f>E85*F85</f>
        <v>0</v>
      </c>
      <c r="H85" s="4">
        <f>D85+G85</f>
        <v>0</v>
      </c>
      <c r="I85" s="15">
        <f>H85/18</f>
        <v>0</v>
      </c>
    </row>
    <row r="86" spans="1:9" s="12" customFormat="1" ht="21">
      <c r="A86" s="10" t="s">
        <v>26</v>
      </c>
      <c r="B86" s="4">
        <v>0</v>
      </c>
      <c r="C86" s="4">
        <v>0</v>
      </c>
      <c r="D86" s="4">
        <f>B86*C86</f>
        <v>0</v>
      </c>
      <c r="E86" s="4">
        <v>0</v>
      </c>
      <c r="F86" s="4">
        <v>0</v>
      </c>
      <c r="G86" s="4">
        <f>E86*F86</f>
        <v>0</v>
      </c>
      <c r="H86" s="4">
        <f>D86+G86</f>
        <v>0</v>
      </c>
      <c r="I86" s="15">
        <f>H86/18</f>
        <v>0</v>
      </c>
    </row>
    <row r="87" spans="1:9" s="12" customFormat="1" ht="21">
      <c r="A87" s="10" t="s">
        <v>27</v>
      </c>
      <c r="B87" s="4">
        <f>22</f>
        <v>22</v>
      </c>
      <c r="C87" s="4">
        <v>17</v>
      </c>
      <c r="D87" s="4">
        <f>B87*C87</f>
        <v>374</v>
      </c>
      <c r="E87" s="4">
        <v>0</v>
      </c>
      <c r="F87" s="4">
        <v>0</v>
      </c>
      <c r="G87" s="4">
        <f>E87*F87</f>
        <v>0</v>
      </c>
      <c r="H87" s="4">
        <f>D87+G87</f>
        <v>374</v>
      </c>
      <c r="I87" s="15">
        <f>H87/18</f>
        <v>21</v>
      </c>
    </row>
    <row r="88" spans="1:9" s="12" customFormat="1" ht="21">
      <c r="A88" s="13" t="s">
        <v>119</v>
      </c>
      <c r="B88" s="7">
        <f>SUM(B84:B87)</f>
        <v>22</v>
      </c>
      <c r="C88" s="7"/>
      <c r="D88" s="7"/>
      <c r="E88" s="7">
        <f>SUM(E84:E87)</f>
        <v>0</v>
      </c>
      <c r="F88" s="7"/>
      <c r="G88" s="7"/>
      <c r="H88" s="7">
        <f>SUM(H84:H87)</f>
        <v>374</v>
      </c>
      <c r="I88" s="16">
        <f>SUM(I84:I87)</f>
        <v>21</v>
      </c>
    </row>
    <row r="89" spans="1:9" ht="21">
      <c r="A89" s="48" t="s">
        <v>156</v>
      </c>
      <c r="B89" s="49"/>
      <c r="C89" s="49"/>
      <c r="D89" s="49"/>
      <c r="E89" s="49"/>
      <c r="F89" s="49"/>
      <c r="G89" s="49"/>
      <c r="H89" s="49"/>
      <c r="I89" s="50"/>
    </row>
    <row r="90" spans="1:9" s="12" customFormat="1" ht="21">
      <c r="A90" s="10" t="s">
        <v>15</v>
      </c>
      <c r="B90" s="4">
        <v>0</v>
      </c>
      <c r="C90" s="4">
        <v>0</v>
      </c>
      <c r="D90" s="4">
        <f>B90*C90</f>
        <v>0</v>
      </c>
      <c r="E90" s="4">
        <v>0</v>
      </c>
      <c r="F90" s="4">
        <v>0</v>
      </c>
      <c r="G90" s="4">
        <f>E90*F90</f>
        <v>0</v>
      </c>
      <c r="H90" s="4">
        <f>D90+G90</f>
        <v>0</v>
      </c>
      <c r="I90" s="15">
        <f>H90/18</f>
        <v>0</v>
      </c>
    </row>
    <row r="91" spans="1:9" s="12" customFormat="1" ht="21">
      <c r="A91" s="10" t="s">
        <v>14</v>
      </c>
      <c r="B91" s="4">
        <v>0</v>
      </c>
      <c r="C91" s="4">
        <v>0</v>
      </c>
      <c r="D91" s="4">
        <f>B91*C91</f>
        <v>0</v>
      </c>
      <c r="E91" s="4">
        <v>0</v>
      </c>
      <c r="F91" s="4">
        <v>0</v>
      </c>
      <c r="G91" s="4">
        <f>E91*F91</f>
        <v>0</v>
      </c>
      <c r="H91" s="4">
        <f>D91+G91</f>
        <v>0</v>
      </c>
      <c r="I91" s="15">
        <f>H91/18</f>
        <v>0</v>
      </c>
    </row>
    <row r="92" spans="1:9" s="12" customFormat="1" ht="21">
      <c r="A92" s="10" t="s">
        <v>26</v>
      </c>
      <c r="B92" s="4">
        <v>0</v>
      </c>
      <c r="C92" s="4">
        <v>0</v>
      </c>
      <c r="D92" s="4">
        <f>B92*C92</f>
        <v>0</v>
      </c>
      <c r="E92" s="4">
        <v>0</v>
      </c>
      <c r="F92" s="4">
        <v>0</v>
      </c>
      <c r="G92" s="4">
        <f>E92*F92</f>
        <v>0</v>
      </c>
      <c r="H92" s="4">
        <f>D92+G92</f>
        <v>0</v>
      </c>
      <c r="I92" s="15">
        <f>H92/18</f>
        <v>0</v>
      </c>
    </row>
    <row r="93" spans="1:9" s="12" customFormat="1" ht="21">
      <c r="A93" s="10" t="s">
        <v>27</v>
      </c>
      <c r="B93" s="4">
        <f>11</f>
        <v>11</v>
      </c>
      <c r="C93" s="4">
        <v>15</v>
      </c>
      <c r="D93" s="4">
        <f>B93*C93</f>
        <v>165</v>
      </c>
      <c r="E93" s="4">
        <v>0</v>
      </c>
      <c r="F93" s="4">
        <v>0</v>
      </c>
      <c r="G93" s="4">
        <f>E93*F93</f>
        <v>0</v>
      </c>
      <c r="H93" s="4">
        <f>D93+G93</f>
        <v>165</v>
      </c>
      <c r="I93" s="15">
        <f>H93/18</f>
        <v>9</v>
      </c>
    </row>
    <row r="94" spans="1:9" s="12" customFormat="1" ht="21">
      <c r="A94" s="13" t="s">
        <v>117</v>
      </c>
      <c r="B94" s="7">
        <f>SUM(B90:B93)</f>
        <v>11</v>
      </c>
      <c r="C94" s="7"/>
      <c r="D94" s="7"/>
      <c r="E94" s="7">
        <f>SUM(E90:E93)</f>
        <v>0</v>
      </c>
      <c r="F94" s="7"/>
      <c r="G94" s="7"/>
      <c r="H94" s="7">
        <f>SUM(H90:H93)</f>
        <v>165</v>
      </c>
      <c r="I94" s="16">
        <f>SUM(I90:I93)</f>
        <v>9</v>
      </c>
    </row>
    <row r="95" spans="1:9" ht="21">
      <c r="A95" s="48" t="s">
        <v>138</v>
      </c>
      <c r="B95" s="49"/>
      <c r="C95" s="49"/>
      <c r="D95" s="49"/>
      <c r="E95" s="49"/>
      <c r="F95" s="49"/>
      <c r="G95" s="49"/>
      <c r="H95" s="49"/>
      <c r="I95" s="50"/>
    </row>
    <row r="96" spans="1:9" s="12" customFormat="1" ht="21">
      <c r="A96" s="10" t="s">
        <v>15</v>
      </c>
      <c r="B96" s="4">
        <f>19</f>
        <v>19</v>
      </c>
      <c r="C96" s="4">
        <v>14</v>
      </c>
      <c r="D96" s="4">
        <f>B96*C96</f>
        <v>266</v>
      </c>
      <c r="E96" s="4">
        <v>0</v>
      </c>
      <c r="F96" s="4">
        <v>0</v>
      </c>
      <c r="G96" s="4">
        <f>E96*F96</f>
        <v>0</v>
      </c>
      <c r="H96" s="4">
        <f>D96+G96</f>
        <v>266</v>
      </c>
      <c r="I96" s="15">
        <f>H96/18</f>
        <v>15</v>
      </c>
    </row>
    <row r="97" spans="1:9" s="12" customFormat="1" ht="21">
      <c r="A97" s="10" t="s">
        <v>14</v>
      </c>
      <c r="B97" s="4">
        <v>0</v>
      </c>
      <c r="C97" s="4">
        <v>0</v>
      </c>
      <c r="D97" s="4">
        <f>B97*C97</f>
        <v>0</v>
      </c>
      <c r="E97" s="4">
        <v>0</v>
      </c>
      <c r="F97" s="4">
        <v>0</v>
      </c>
      <c r="G97" s="4">
        <f>E97*F97</f>
        <v>0</v>
      </c>
      <c r="H97" s="4">
        <f>D97+G97</f>
        <v>0</v>
      </c>
      <c r="I97" s="15">
        <f>H97/18</f>
        <v>0</v>
      </c>
    </row>
    <row r="98" spans="1:9" s="12" customFormat="1" ht="21">
      <c r="A98" s="13" t="s">
        <v>135</v>
      </c>
      <c r="B98" s="7">
        <f>SUM(B96:B97)</f>
        <v>19</v>
      </c>
      <c r="C98" s="7"/>
      <c r="D98" s="7"/>
      <c r="E98" s="7">
        <f>SUM(E96:E97)</f>
        <v>0</v>
      </c>
      <c r="F98" s="7"/>
      <c r="G98" s="7"/>
      <c r="H98" s="7">
        <f>SUM(H96:H97)</f>
        <v>266</v>
      </c>
      <c r="I98" s="16">
        <f>SUM(I96:I97)</f>
        <v>15</v>
      </c>
    </row>
    <row r="99" spans="1:11" s="12" customFormat="1" ht="23.25">
      <c r="A99" s="19" t="s">
        <v>38</v>
      </c>
      <c r="B99" s="9">
        <f>B98+B94+B88</f>
        <v>52</v>
      </c>
      <c r="C99" s="9"/>
      <c r="D99" s="9"/>
      <c r="E99" s="9">
        <f>E98+E94+E88</f>
        <v>0</v>
      </c>
      <c r="F99" s="9"/>
      <c r="G99" s="9"/>
      <c r="H99" s="9">
        <f>H98+H94+H88</f>
        <v>805</v>
      </c>
      <c r="I99" s="20">
        <f>I98+I94+I88</f>
        <v>45</v>
      </c>
      <c r="K99" s="31"/>
    </row>
    <row r="100" spans="1:9" ht="21">
      <c r="A100" s="48" t="s">
        <v>139</v>
      </c>
      <c r="B100" s="49"/>
      <c r="C100" s="49"/>
      <c r="D100" s="49"/>
      <c r="E100" s="49"/>
      <c r="F100" s="49"/>
      <c r="G100" s="49"/>
      <c r="H100" s="49"/>
      <c r="I100" s="50"/>
    </row>
    <row r="101" spans="1:9" s="12" customFormat="1" ht="21">
      <c r="A101" s="10" t="s">
        <v>15</v>
      </c>
      <c r="B101" s="4">
        <v>0</v>
      </c>
      <c r="C101" s="4">
        <v>0</v>
      </c>
      <c r="D101" s="4">
        <f>B101*C101</f>
        <v>0</v>
      </c>
      <c r="E101" s="4"/>
      <c r="F101" s="4"/>
      <c r="G101" s="4">
        <f>E101*F101</f>
        <v>0</v>
      </c>
      <c r="H101" s="4">
        <f>D101+G101</f>
        <v>0</v>
      </c>
      <c r="I101" s="15">
        <f>H101/18</f>
        <v>0</v>
      </c>
    </row>
    <row r="102" spans="1:9" s="12" customFormat="1" ht="21">
      <c r="A102" s="10" t="s">
        <v>14</v>
      </c>
      <c r="B102" s="4">
        <f>22</f>
        <v>22</v>
      </c>
      <c r="C102" s="4">
        <v>21</v>
      </c>
      <c r="D102" s="4">
        <f>B102*C102</f>
        <v>462</v>
      </c>
      <c r="E102" s="4"/>
      <c r="F102" s="4"/>
      <c r="G102" s="4">
        <f>E102*F102</f>
        <v>0</v>
      </c>
      <c r="H102" s="4">
        <f>D102+G102</f>
        <v>462</v>
      </c>
      <c r="I102" s="15">
        <f>H102/18</f>
        <v>26</v>
      </c>
    </row>
    <row r="103" spans="1:9" s="12" customFormat="1" ht="21">
      <c r="A103" s="10" t="s">
        <v>26</v>
      </c>
      <c r="B103" s="4">
        <f>26</f>
        <v>26</v>
      </c>
      <c r="C103" s="4">
        <v>20</v>
      </c>
      <c r="D103" s="4">
        <f>B103*C103</f>
        <v>520</v>
      </c>
      <c r="E103" s="4"/>
      <c r="F103" s="4"/>
      <c r="G103" s="4">
        <f>E103*F103</f>
        <v>0</v>
      </c>
      <c r="H103" s="4">
        <f>D103+G103</f>
        <v>520</v>
      </c>
      <c r="I103" s="15">
        <f>H103/18</f>
        <v>29</v>
      </c>
    </row>
    <row r="104" spans="1:9" s="12" customFormat="1" ht="21">
      <c r="A104" s="13" t="s">
        <v>117</v>
      </c>
      <c r="B104" s="7">
        <f>SUM(B101:B103)</f>
        <v>48</v>
      </c>
      <c r="C104" s="7"/>
      <c r="D104" s="7"/>
      <c r="E104" s="7">
        <f>SUM(E101:E103)</f>
        <v>0</v>
      </c>
      <c r="F104" s="7"/>
      <c r="G104" s="7"/>
      <c r="H104" s="7">
        <f>SUM(H101:H103)</f>
        <v>982</v>
      </c>
      <c r="I104" s="16">
        <f>SUM(I101:I103)</f>
        <v>55</v>
      </c>
    </row>
    <row r="105" spans="1:9" ht="21">
      <c r="A105" s="48" t="s">
        <v>140</v>
      </c>
      <c r="B105" s="49"/>
      <c r="C105" s="49"/>
      <c r="D105" s="49"/>
      <c r="E105" s="49"/>
      <c r="F105" s="49"/>
      <c r="G105" s="49"/>
      <c r="H105" s="49"/>
      <c r="I105" s="50"/>
    </row>
    <row r="106" spans="1:9" s="12" customFormat="1" ht="21">
      <c r="A106" s="10" t="s">
        <v>15</v>
      </c>
      <c r="B106" s="4">
        <v>0</v>
      </c>
      <c r="C106" s="4">
        <v>0</v>
      </c>
      <c r="D106" s="4">
        <f>B106*C106</f>
        <v>0</v>
      </c>
      <c r="E106" s="4"/>
      <c r="F106" s="4"/>
      <c r="G106" s="4">
        <f>E106*F106</f>
        <v>0</v>
      </c>
      <c r="H106" s="4">
        <f>D106+G106</f>
        <v>0</v>
      </c>
      <c r="I106" s="15">
        <f>H106/18</f>
        <v>0</v>
      </c>
    </row>
    <row r="107" spans="1:9" s="12" customFormat="1" ht="21">
      <c r="A107" s="10" t="s">
        <v>14</v>
      </c>
      <c r="B107" s="4">
        <f>22</f>
        <v>22</v>
      </c>
      <c r="C107" s="4">
        <v>16</v>
      </c>
      <c r="D107" s="4">
        <f>B107*C107</f>
        <v>352</v>
      </c>
      <c r="E107" s="4"/>
      <c r="F107" s="4"/>
      <c r="G107" s="4">
        <f>E107*F107</f>
        <v>0</v>
      </c>
      <c r="H107" s="4">
        <f>D107+G107</f>
        <v>352</v>
      </c>
      <c r="I107" s="15">
        <f>H107/18</f>
        <v>20</v>
      </c>
    </row>
    <row r="108" spans="1:9" s="12" customFormat="1" ht="21">
      <c r="A108" s="10" t="s">
        <v>26</v>
      </c>
      <c r="B108" s="4">
        <f>11</f>
        <v>11</v>
      </c>
      <c r="C108" s="4">
        <v>16</v>
      </c>
      <c r="D108" s="4">
        <f>B108*C108</f>
        <v>176</v>
      </c>
      <c r="E108" s="4"/>
      <c r="F108" s="4"/>
      <c r="G108" s="4">
        <f>E108*F108</f>
        <v>0</v>
      </c>
      <c r="H108" s="4">
        <f>D108+G108</f>
        <v>176</v>
      </c>
      <c r="I108" s="15">
        <f>H108/18</f>
        <v>10</v>
      </c>
    </row>
    <row r="109" spans="1:9" s="12" customFormat="1" ht="21">
      <c r="A109" s="13" t="s">
        <v>127</v>
      </c>
      <c r="B109" s="7">
        <f>SUM(B106:B108)</f>
        <v>33</v>
      </c>
      <c r="C109" s="7"/>
      <c r="D109" s="7"/>
      <c r="E109" s="7">
        <f>SUM(E106:E108)</f>
        <v>0</v>
      </c>
      <c r="F109" s="7"/>
      <c r="G109" s="7"/>
      <c r="H109" s="7">
        <f>SUM(H106:H108)</f>
        <v>528</v>
      </c>
      <c r="I109" s="16">
        <f>SUM(I106:I108)</f>
        <v>30</v>
      </c>
    </row>
    <row r="110" spans="1:9" ht="21">
      <c r="A110" s="48" t="s">
        <v>141</v>
      </c>
      <c r="B110" s="49"/>
      <c r="C110" s="49"/>
      <c r="D110" s="49"/>
      <c r="E110" s="49"/>
      <c r="F110" s="49"/>
      <c r="G110" s="49"/>
      <c r="H110" s="49"/>
      <c r="I110" s="50"/>
    </row>
    <row r="111" spans="1:9" s="12" customFormat="1" ht="21">
      <c r="A111" s="10" t="s">
        <v>15</v>
      </c>
      <c r="B111" s="4">
        <v>0</v>
      </c>
      <c r="C111" s="4">
        <v>0</v>
      </c>
      <c r="D111" s="4">
        <f>B111*C111</f>
        <v>0</v>
      </c>
      <c r="E111" s="4"/>
      <c r="F111" s="4"/>
      <c r="G111" s="4">
        <f>E111*F111</f>
        <v>0</v>
      </c>
      <c r="H111" s="4">
        <f>D111+G111</f>
        <v>0</v>
      </c>
      <c r="I111" s="15">
        <f>H111/18</f>
        <v>0</v>
      </c>
    </row>
    <row r="112" spans="1:9" s="12" customFormat="1" ht="21">
      <c r="A112" s="10" t="s">
        <v>14</v>
      </c>
      <c r="B112" s="4">
        <f>28</f>
        <v>28</v>
      </c>
      <c r="C112" s="4">
        <v>18</v>
      </c>
      <c r="D112" s="4">
        <f>B112*C112</f>
        <v>504</v>
      </c>
      <c r="E112" s="4"/>
      <c r="F112" s="4"/>
      <c r="G112" s="4">
        <f>E112*F112</f>
        <v>0</v>
      </c>
      <c r="H112" s="4">
        <f>D112+G112</f>
        <v>504</v>
      </c>
      <c r="I112" s="15">
        <f>H112/18</f>
        <v>28</v>
      </c>
    </row>
    <row r="113" spans="1:9" s="12" customFormat="1" ht="21">
      <c r="A113" s="10" t="s">
        <v>26</v>
      </c>
      <c r="B113" s="4">
        <f>28</f>
        <v>28</v>
      </c>
      <c r="C113" s="4">
        <v>6</v>
      </c>
      <c r="D113" s="4">
        <f>B113*C113</f>
        <v>168</v>
      </c>
      <c r="E113" s="4"/>
      <c r="F113" s="4"/>
      <c r="G113" s="4">
        <f>E113*F113</f>
        <v>0</v>
      </c>
      <c r="H113" s="4">
        <f>D113+G113</f>
        <v>168</v>
      </c>
      <c r="I113" s="15">
        <f>H113/18</f>
        <v>9</v>
      </c>
    </row>
    <row r="114" spans="1:9" s="12" customFormat="1" ht="21">
      <c r="A114" s="38" t="s">
        <v>130</v>
      </c>
      <c r="B114" s="7">
        <f>SUM(B111:B113)</f>
        <v>56</v>
      </c>
      <c r="C114" s="7"/>
      <c r="D114" s="7"/>
      <c r="E114" s="7">
        <f>SUM(E111:E113)</f>
        <v>0</v>
      </c>
      <c r="F114" s="7"/>
      <c r="G114" s="7"/>
      <c r="H114" s="7">
        <f>SUM(H111:H113)</f>
        <v>672</v>
      </c>
      <c r="I114" s="16">
        <f>SUM(I111:I113)</f>
        <v>37</v>
      </c>
    </row>
    <row r="115" spans="1:9" ht="21">
      <c r="A115" s="48" t="s">
        <v>142</v>
      </c>
      <c r="B115" s="49"/>
      <c r="C115" s="49"/>
      <c r="D115" s="49"/>
      <c r="E115" s="49"/>
      <c r="F115" s="49"/>
      <c r="G115" s="49"/>
      <c r="H115" s="49"/>
      <c r="I115" s="50"/>
    </row>
    <row r="116" spans="1:9" s="12" customFormat="1" ht="21">
      <c r="A116" s="10" t="s">
        <v>15</v>
      </c>
      <c r="B116" s="4">
        <f>0</f>
        <v>0</v>
      </c>
      <c r="C116" s="4">
        <v>0</v>
      </c>
      <c r="D116" s="4">
        <f>B116*C116</f>
        <v>0</v>
      </c>
      <c r="E116" s="4"/>
      <c r="F116" s="4"/>
      <c r="G116" s="4">
        <f>E116*F116</f>
        <v>0</v>
      </c>
      <c r="H116" s="4">
        <f>D116+G116</f>
        <v>0</v>
      </c>
      <c r="I116" s="15">
        <f>H116/18</f>
        <v>0</v>
      </c>
    </row>
    <row r="117" spans="1:9" s="12" customFormat="1" ht="21">
      <c r="A117" s="10" t="s">
        <v>14</v>
      </c>
      <c r="B117" s="4">
        <f>23</f>
        <v>23</v>
      </c>
      <c r="C117" s="4">
        <v>16</v>
      </c>
      <c r="D117" s="4">
        <f>B117*C117</f>
        <v>368</v>
      </c>
      <c r="E117" s="4"/>
      <c r="F117" s="4"/>
      <c r="G117" s="4">
        <f>E117*F117</f>
        <v>0</v>
      </c>
      <c r="H117" s="4">
        <f>D117+G117</f>
        <v>368</v>
      </c>
      <c r="I117" s="15">
        <f>H117/18</f>
        <v>20</v>
      </c>
    </row>
    <row r="118" spans="1:9" s="12" customFormat="1" ht="21">
      <c r="A118" s="10" t="s">
        <v>26</v>
      </c>
      <c r="B118" s="4">
        <v>0</v>
      </c>
      <c r="C118" s="4">
        <v>0</v>
      </c>
      <c r="D118" s="4">
        <f>B118*C118</f>
        <v>0</v>
      </c>
      <c r="E118" s="4"/>
      <c r="F118" s="4"/>
      <c r="G118" s="4">
        <f>E118*F118</f>
        <v>0</v>
      </c>
      <c r="H118" s="4">
        <f>D118+G118</f>
        <v>0</v>
      </c>
      <c r="I118" s="15">
        <f>H118/18</f>
        <v>0</v>
      </c>
    </row>
    <row r="119" spans="1:9" s="12" customFormat="1" ht="21">
      <c r="A119" s="38" t="s">
        <v>131</v>
      </c>
      <c r="B119" s="7">
        <f>SUM(B116:B118)</f>
        <v>23</v>
      </c>
      <c r="C119" s="7"/>
      <c r="D119" s="7"/>
      <c r="E119" s="7">
        <f>SUM(E116:E118)</f>
        <v>0</v>
      </c>
      <c r="F119" s="7"/>
      <c r="G119" s="7"/>
      <c r="H119" s="7">
        <f>SUM(H116:H118)</f>
        <v>368</v>
      </c>
      <c r="I119" s="16">
        <f>SUM(I116:I118)</f>
        <v>20</v>
      </c>
    </row>
    <row r="120" spans="1:11" s="12" customFormat="1" ht="23.25">
      <c r="A120" s="19" t="s">
        <v>158</v>
      </c>
      <c r="B120" s="9">
        <f>B119+B114+B109+B104</f>
        <v>160</v>
      </c>
      <c r="C120" s="9"/>
      <c r="D120" s="9"/>
      <c r="E120" s="9">
        <f>E119+E114+E109+E104</f>
        <v>0</v>
      </c>
      <c r="F120" s="9"/>
      <c r="G120" s="9"/>
      <c r="H120" s="9">
        <f>H119+H114+H109+H104</f>
        <v>2550</v>
      </c>
      <c r="I120" s="20">
        <f>I119+I114+I109+I104</f>
        <v>142</v>
      </c>
      <c r="K120" s="31"/>
    </row>
    <row r="121" spans="1:9" ht="20.25" customHeight="1">
      <c r="A121" s="48" t="s">
        <v>147</v>
      </c>
      <c r="B121" s="49"/>
      <c r="C121" s="49"/>
      <c r="D121" s="49"/>
      <c r="E121" s="49"/>
      <c r="F121" s="49"/>
      <c r="G121" s="49"/>
      <c r="H121" s="49"/>
      <c r="I121" s="50"/>
    </row>
    <row r="122" spans="1:9" s="12" customFormat="1" ht="21">
      <c r="A122" s="10" t="s">
        <v>15</v>
      </c>
      <c r="B122" s="4">
        <f>39</f>
        <v>39</v>
      </c>
      <c r="C122" s="4">
        <v>20</v>
      </c>
      <c r="D122" s="4">
        <f>B122*C122</f>
        <v>780</v>
      </c>
      <c r="E122" s="4">
        <v>0</v>
      </c>
      <c r="F122" s="4">
        <v>0</v>
      </c>
      <c r="G122" s="4">
        <f>E122*F122</f>
        <v>0</v>
      </c>
      <c r="H122" s="4">
        <f>D122+G122</f>
        <v>780</v>
      </c>
      <c r="I122" s="15">
        <f>H122/18</f>
        <v>43</v>
      </c>
    </row>
    <row r="123" spans="1:9" s="12" customFormat="1" ht="21">
      <c r="A123" s="10" t="s">
        <v>14</v>
      </c>
      <c r="B123" s="4">
        <v>0</v>
      </c>
      <c r="C123" s="4">
        <v>0</v>
      </c>
      <c r="D123" s="4">
        <f>B123*C123</f>
        <v>0</v>
      </c>
      <c r="E123" s="4">
        <v>0</v>
      </c>
      <c r="F123" s="4">
        <v>0</v>
      </c>
      <c r="G123" s="4">
        <f>E123*F123</f>
        <v>0</v>
      </c>
      <c r="H123" s="4">
        <f>D123+G123</f>
        <v>0</v>
      </c>
      <c r="I123" s="15">
        <f>H123/18</f>
        <v>0</v>
      </c>
    </row>
    <row r="124" spans="1:9" s="12" customFormat="1" ht="21">
      <c r="A124" s="13" t="s">
        <v>115</v>
      </c>
      <c r="B124" s="7">
        <f>SUM(B122:B123)</f>
        <v>39</v>
      </c>
      <c r="C124" s="7"/>
      <c r="D124" s="7"/>
      <c r="E124" s="7">
        <f>SUM(E122:E123)</f>
        <v>0</v>
      </c>
      <c r="F124" s="7">
        <v>0</v>
      </c>
      <c r="G124" s="7"/>
      <c r="H124" s="7">
        <f>SUM(H122:H123)</f>
        <v>780</v>
      </c>
      <c r="I124" s="16">
        <f>SUM(I122:I123)</f>
        <v>43</v>
      </c>
    </row>
    <row r="125" spans="1:9" ht="19.5" customHeight="1">
      <c r="A125" s="48" t="s">
        <v>143</v>
      </c>
      <c r="B125" s="49"/>
      <c r="C125" s="49"/>
      <c r="D125" s="49"/>
      <c r="E125" s="49"/>
      <c r="F125" s="49"/>
      <c r="G125" s="49"/>
      <c r="H125" s="49"/>
      <c r="I125" s="50"/>
    </row>
    <row r="126" spans="1:9" s="12" customFormat="1" ht="21">
      <c r="A126" s="10" t="s">
        <v>15</v>
      </c>
      <c r="B126" s="4">
        <f>70</f>
        <v>70</v>
      </c>
      <c r="C126" s="4">
        <v>20</v>
      </c>
      <c r="D126" s="4">
        <f>B126*C126</f>
        <v>1400</v>
      </c>
      <c r="E126" s="4">
        <v>0</v>
      </c>
      <c r="F126" s="4">
        <v>0</v>
      </c>
      <c r="G126" s="4">
        <f>E126*F126</f>
        <v>0</v>
      </c>
      <c r="H126" s="4">
        <f>D126+G126</f>
        <v>1400</v>
      </c>
      <c r="I126" s="15">
        <f>H126/18</f>
        <v>78</v>
      </c>
    </row>
    <row r="127" spans="1:9" s="12" customFormat="1" ht="21">
      <c r="A127" s="10" t="s">
        <v>14</v>
      </c>
      <c r="B127" s="4">
        <v>0</v>
      </c>
      <c r="C127" s="4">
        <v>0</v>
      </c>
      <c r="D127" s="4">
        <f>B127*C127</f>
        <v>0</v>
      </c>
      <c r="E127" s="4">
        <v>0</v>
      </c>
      <c r="F127" s="4">
        <v>0</v>
      </c>
      <c r="G127" s="4">
        <f>E127*F127</f>
        <v>0</v>
      </c>
      <c r="H127" s="4">
        <f>D127+G127</f>
        <v>0</v>
      </c>
      <c r="I127" s="15">
        <f>H127/18</f>
        <v>0</v>
      </c>
    </row>
    <row r="128" spans="1:9" s="12" customFormat="1" ht="21">
      <c r="A128" s="13" t="s">
        <v>117</v>
      </c>
      <c r="B128" s="7">
        <f>SUM(B126:B127)</f>
        <v>70</v>
      </c>
      <c r="C128" s="7"/>
      <c r="D128" s="7"/>
      <c r="E128" s="7">
        <f>SUM(E126:E127)</f>
        <v>0</v>
      </c>
      <c r="F128" s="7"/>
      <c r="G128" s="7"/>
      <c r="H128" s="7">
        <f>SUM(H126:H127)</f>
        <v>1400</v>
      </c>
      <c r="I128" s="16">
        <f>SUM(I126:I127)</f>
        <v>78</v>
      </c>
    </row>
    <row r="129" spans="1:9" ht="18.75" customHeight="1">
      <c r="A129" s="48" t="s">
        <v>144</v>
      </c>
      <c r="B129" s="49"/>
      <c r="C129" s="49"/>
      <c r="D129" s="49"/>
      <c r="E129" s="49"/>
      <c r="F129" s="49"/>
      <c r="G129" s="49"/>
      <c r="H129" s="49"/>
      <c r="I129" s="50"/>
    </row>
    <row r="130" spans="1:9" s="12" customFormat="1" ht="21">
      <c r="A130" s="10" t="s">
        <v>15</v>
      </c>
      <c r="B130" s="4">
        <f>39</f>
        <v>39</v>
      </c>
      <c r="C130" s="4">
        <v>22</v>
      </c>
      <c r="D130" s="4">
        <f>B130*C130</f>
        <v>858</v>
      </c>
      <c r="E130" s="4">
        <v>0</v>
      </c>
      <c r="F130" s="4">
        <v>0</v>
      </c>
      <c r="G130" s="4">
        <f>E130*F130</f>
        <v>0</v>
      </c>
      <c r="H130" s="4">
        <f>D130+G130</f>
        <v>858</v>
      </c>
      <c r="I130" s="15">
        <f>H130/18</f>
        <v>48</v>
      </c>
    </row>
    <row r="131" spans="1:9" s="12" customFormat="1" ht="21">
      <c r="A131" s="10" t="s">
        <v>14</v>
      </c>
      <c r="B131" s="4">
        <v>0</v>
      </c>
      <c r="C131" s="4">
        <v>0</v>
      </c>
      <c r="D131" s="4">
        <f>B131*C131</f>
        <v>0</v>
      </c>
      <c r="E131" s="4">
        <v>0</v>
      </c>
      <c r="F131" s="4">
        <v>0</v>
      </c>
      <c r="G131" s="4">
        <f>E131*F131</f>
        <v>0</v>
      </c>
      <c r="H131" s="4">
        <f>D131+G131</f>
        <v>0</v>
      </c>
      <c r="I131" s="15">
        <f>H131/18</f>
        <v>0</v>
      </c>
    </row>
    <row r="132" spans="1:11" s="12" customFormat="1" ht="21">
      <c r="A132" s="13" t="s">
        <v>119</v>
      </c>
      <c r="B132" s="7">
        <f>SUM(B130:B131)</f>
        <v>39</v>
      </c>
      <c r="C132" s="7"/>
      <c r="D132" s="7"/>
      <c r="E132" s="7">
        <f>SUM(E130:E131)</f>
        <v>0</v>
      </c>
      <c r="F132" s="7">
        <v>0</v>
      </c>
      <c r="G132" s="7"/>
      <c r="H132" s="7">
        <f>SUM(H130:H131)</f>
        <v>858</v>
      </c>
      <c r="I132" s="16">
        <f>SUM(I130:I131)</f>
        <v>48</v>
      </c>
      <c r="K132" s="31"/>
    </row>
    <row r="133" spans="1:9" ht="18.75" customHeight="1">
      <c r="A133" s="48" t="s">
        <v>145</v>
      </c>
      <c r="B133" s="49"/>
      <c r="C133" s="49"/>
      <c r="D133" s="49"/>
      <c r="E133" s="49"/>
      <c r="F133" s="49"/>
      <c r="G133" s="49"/>
      <c r="H133" s="49"/>
      <c r="I133" s="50"/>
    </row>
    <row r="134" spans="1:9" s="12" customFormat="1" ht="21">
      <c r="A134" s="10" t="s">
        <v>15</v>
      </c>
      <c r="B134" s="4">
        <f>33</f>
        <v>33</v>
      </c>
      <c r="C134" s="4">
        <v>20</v>
      </c>
      <c r="D134" s="4">
        <f>B134*C134</f>
        <v>660</v>
      </c>
      <c r="E134" s="4">
        <v>0</v>
      </c>
      <c r="F134" s="4">
        <v>0</v>
      </c>
      <c r="G134" s="4">
        <f>E134*F134</f>
        <v>0</v>
      </c>
      <c r="H134" s="4">
        <f>D134+G134</f>
        <v>660</v>
      </c>
      <c r="I134" s="15">
        <f>H134/18</f>
        <v>37</v>
      </c>
    </row>
    <row r="135" spans="1:9" s="12" customFormat="1" ht="21">
      <c r="A135" s="10" t="s">
        <v>14</v>
      </c>
      <c r="B135" s="4">
        <v>0</v>
      </c>
      <c r="C135" s="4">
        <v>0</v>
      </c>
      <c r="D135" s="4">
        <f>B135*C135</f>
        <v>0</v>
      </c>
      <c r="E135" s="4">
        <v>0</v>
      </c>
      <c r="F135" s="4">
        <v>0</v>
      </c>
      <c r="G135" s="4">
        <f>E135*F135</f>
        <v>0</v>
      </c>
      <c r="H135" s="4">
        <f>D135+G135</f>
        <v>0</v>
      </c>
      <c r="I135" s="15">
        <f>H135/18</f>
        <v>0</v>
      </c>
    </row>
    <row r="136" spans="1:11" s="12" customFormat="1" ht="21">
      <c r="A136" s="13" t="s">
        <v>120</v>
      </c>
      <c r="B136" s="7">
        <f>SUM(B134:B135)</f>
        <v>33</v>
      </c>
      <c r="C136" s="7"/>
      <c r="D136" s="7"/>
      <c r="E136" s="7">
        <f>SUM(E134:E135)</f>
        <v>0</v>
      </c>
      <c r="F136" s="7">
        <v>0</v>
      </c>
      <c r="G136" s="7"/>
      <c r="H136" s="7">
        <f>SUM(H134:H135)</f>
        <v>660</v>
      </c>
      <c r="I136" s="16">
        <f>SUM(I134:I135)</f>
        <v>37</v>
      </c>
      <c r="K136" s="31"/>
    </row>
    <row r="137" spans="1:9" ht="18.75" customHeight="1">
      <c r="A137" s="48" t="s">
        <v>146</v>
      </c>
      <c r="B137" s="49"/>
      <c r="C137" s="49"/>
      <c r="D137" s="49"/>
      <c r="E137" s="49"/>
      <c r="F137" s="49"/>
      <c r="G137" s="49"/>
      <c r="H137" s="49"/>
      <c r="I137" s="50"/>
    </row>
    <row r="138" spans="1:9" s="12" customFormat="1" ht="21">
      <c r="A138" s="10" t="s">
        <v>15</v>
      </c>
      <c r="B138" s="4">
        <f>29</f>
        <v>29</v>
      </c>
      <c r="C138" s="4">
        <v>19</v>
      </c>
      <c r="D138" s="4">
        <f>B138*C138</f>
        <v>551</v>
      </c>
      <c r="E138" s="4">
        <v>0</v>
      </c>
      <c r="F138" s="4">
        <v>0</v>
      </c>
      <c r="G138" s="4">
        <f>E138*F138</f>
        <v>0</v>
      </c>
      <c r="H138" s="4">
        <f>D138+G138</f>
        <v>551</v>
      </c>
      <c r="I138" s="15">
        <f>H138/18</f>
        <v>31</v>
      </c>
    </row>
    <row r="139" spans="1:9" s="12" customFormat="1" ht="21">
      <c r="A139" s="10" t="s">
        <v>14</v>
      </c>
      <c r="B139" s="4">
        <v>0</v>
      </c>
      <c r="C139" s="4">
        <v>0</v>
      </c>
      <c r="D139" s="4">
        <f>B139*C139</f>
        <v>0</v>
      </c>
      <c r="E139" s="4">
        <v>0</v>
      </c>
      <c r="F139" s="4">
        <v>0</v>
      </c>
      <c r="G139" s="4">
        <f>E139*F139</f>
        <v>0</v>
      </c>
      <c r="H139" s="4">
        <f>D139+G139</f>
        <v>0</v>
      </c>
      <c r="I139" s="15">
        <f>H139/18</f>
        <v>0</v>
      </c>
    </row>
    <row r="140" spans="1:11" s="12" customFormat="1" ht="21">
      <c r="A140" s="13" t="s">
        <v>123</v>
      </c>
      <c r="B140" s="7">
        <f>SUM(B138:B139)</f>
        <v>29</v>
      </c>
      <c r="C140" s="7"/>
      <c r="D140" s="7"/>
      <c r="E140" s="7">
        <f>SUM(E138:E139)</f>
        <v>0</v>
      </c>
      <c r="F140" s="7">
        <v>0</v>
      </c>
      <c r="G140" s="7"/>
      <c r="H140" s="7">
        <f>SUM(H138:H139)</f>
        <v>551</v>
      </c>
      <c r="I140" s="16">
        <f>SUM(I138:I139)</f>
        <v>31</v>
      </c>
      <c r="K140" s="31"/>
    </row>
    <row r="141" spans="1:9" s="12" customFormat="1" ht="23.25">
      <c r="A141" s="17" t="s">
        <v>154</v>
      </c>
      <c r="B141" s="8">
        <f>B140+B136+B132+B128+B124</f>
        <v>210</v>
      </c>
      <c r="C141" s="8"/>
      <c r="D141" s="8"/>
      <c r="E141" s="8">
        <f>E140+E136+E132+E128+E124</f>
        <v>0</v>
      </c>
      <c r="F141" s="8"/>
      <c r="G141" s="8"/>
      <c r="H141" s="8">
        <f>H140+H136+H132+H128+H124</f>
        <v>4249</v>
      </c>
      <c r="I141" s="18">
        <f>I140+I136+I132+I128+I124</f>
        <v>237</v>
      </c>
    </row>
    <row r="142" spans="1:9" ht="20.25" customHeight="1">
      <c r="A142" s="48" t="s">
        <v>148</v>
      </c>
      <c r="B142" s="49"/>
      <c r="C142" s="49"/>
      <c r="D142" s="49"/>
      <c r="E142" s="49"/>
      <c r="F142" s="49"/>
      <c r="G142" s="49"/>
      <c r="H142" s="49"/>
      <c r="I142" s="50"/>
    </row>
    <row r="143" spans="1:9" s="12" customFormat="1" ht="21">
      <c r="A143" s="10" t="s">
        <v>15</v>
      </c>
      <c r="B143" s="4">
        <f>28</f>
        <v>28</v>
      </c>
      <c r="C143" s="4">
        <v>17</v>
      </c>
      <c r="D143" s="4">
        <f>B143*C143</f>
        <v>476</v>
      </c>
      <c r="E143" s="4">
        <v>0</v>
      </c>
      <c r="F143" s="4">
        <v>0</v>
      </c>
      <c r="G143" s="4">
        <f>E143*F143</f>
        <v>0</v>
      </c>
      <c r="H143" s="4">
        <f>D143+G143</f>
        <v>476</v>
      </c>
      <c r="I143" s="15">
        <f>H143/18</f>
        <v>26</v>
      </c>
    </row>
    <row r="144" spans="1:9" s="12" customFormat="1" ht="21">
      <c r="A144" s="10" t="s">
        <v>14</v>
      </c>
      <c r="B144" s="4">
        <v>0</v>
      </c>
      <c r="C144" s="4">
        <v>0</v>
      </c>
      <c r="D144" s="4">
        <f>B144*C144</f>
        <v>0</v>
      </c>
      <c r="E144" s="4">
        <v>0</v>
      </c>
      <c r="F144" s="4">
        <v>0</v>
      </c>
      <c r="G144" s="4">
        <f>E144*F144</f>
        <v>0</v>
      </c>
      <c r="H144" s="4">
        <f>D144+G144</f>
        <v>0</v>
      </c>
      <c r="I144" s="15">
        <f>H144/18</f>
        <v>0</v>
      </c>
    </row>
    <row r="145" spans="1:9" s="12" customFormat="1" ht="21">
      <c r="A145" s="13" t="s">
        <v>115</v>
      </c>
      <c r="B145" s="7">
        <f>SUM(B143:B144)</f>
        <v>28</v>
      </c>
      <c r="C145" s="7"/>
      <c r="D145" s="7"/>
      <c r="E145" s="7">
        <f>SUM(E143:E144)</f>
        <v>0</v>
      </c>
      <c r="F145" s="7">
        <v>0</v>
      </c>
      <c r="G145" s="7"/>
      <c r="H145" s="7">
        <f>SUM(H143:H144)</f>
        <v>476</v>
      </c>
      <c r="I145" s="16">
        <f>SUM(I143:I144)</f>
        <v>26</v>
      </c>
    </row>
    <row r="146" spans="1:9" ht="19.5" customHeight="1">
      <c r="A146" s="48" t="s">
        <v>149</v>
      </c>
      <c r="B146" s="49"/>
      <c r="C146" s="49"/>
      <c r="D146" s="49"/>
      <c r="E146" s="49"/>
      <c r="F146" s="49"/>
      <c r="G146" s="49"/>
      <c r="H146" s="49"/>
      <c r="I146" s="50"/>
    </row>
    <row r="147" spans="1:9" s="12" customFormat="1" ht="21">
      <c r="A147" s="10" t="s">
        <v>15</v>
      </c>
      <c r="B147" s="4">
        <f>24</f>
        <v>24</v>
      </c>
      <c r="C147" s="4">
        <v>20</v>
      </c>
      <c r="D147" s="4">
        <f>B147*C147</f>
        <v>480</v>
      </c>
      <c r="E147" s="4">
        <v>0</v>
      </c>
      <c r="F147" s="4">
        <v>0</v>
      </c>
      <c r="G147" s="4">
        <f>E147*F147</f>
        <v>0</v>
      </c>
      <c r="H147" s="4">
        <f>D147+G147</f>
        <v>480</v>
      </c>
      <c r="I147" s="15">
        <f>H147/18</f>
        <v>27</v>
      </c>
    </row>
    <row r="148" spans="1:9" s="12" customFormat="1" ht="21">
      <c r="A148" s="10" t="s">
        <v>14</v>
      </c>
      <c r="B148" s="4">
        <v>0</v>
      </c>
      <c r="C148" s="4">
        <v>0</v>
      </c>
      <c r="D148" s="4">
        <f>B148*C148</f>
        <v>0</v>
      </c>
      <c r="E148" s="4">
        <v>0</v>
      </c>
      <c r="F148" s="4">
        <v>0</v>
      </c>
      <c r="G148" s="4">
        <f>E148*F148</f>
        <v>0</v>
      </c>
      <c r="H148" s="4">
        <f>D148+G148</f>
        <v>0</v>
      </c>
      <c r="I148" s="15">
        <f>H148/18</f>
        <v>0</v>
      </c>
    </row>
    <row r="149" spans="1:9" s="12" customFormat="1" ht="21">
      <c r="A149" s="13" t="s">
        <v>117</v>
      </c>
      <c r="B149" s="7">
        <f>SUM(B147:B148)</f>
        <v>24</v>
      </c>
      <c r="C149" s="7"/>
      <c r="D149" s="7"/>
      <c r="E149" s="7">
        <f>SUM(E147:E148)</f>
        <v>0</v>
      </c>
      <c r="F149" s="7"/>
      <c r="G149" s="7"/>
      <c r="H149" s="7">
        <f>SUM(H147:H148)</f>
        <v>480</v>
      </c>
      <c r="I149" s="16">
        <f>SUM(I147:I148)</f>
        <v>27</v>
      </c>
    </row>
    <row r="150" spans="1:9" ht="18.75" customHeight="1">
      <c r="A150" s="48" t="s">
        <v>150</v>
      </c>
      <c r="B150" s="49"/>
      <c r="C150" s="49"/>
      <c r="D150" s="49"/>
      <c r="E150" s="49"/>
      <c r="F150" s="49"/>
      <c r="G150" s="49"/>
      <c r="H150" s="49"/>
      <c r="I150" s="50"/>
    </row>
    <row r="151" spans="1:9" s="12" customFormat="1" ht="21">
      <c r="A151" s="10" t="s">
        <v>15</v>
      </c>
      <c r="B151" s="4">
        <f>30</f>
        <v>30</v>
      </c>
      <c r="C151" s="4">
        <v>19</v>
      </c>
      <c r="D151" s="4">
        <f>B151*C151</f>
        <v>570</v>
      </c>
      <c r="E151" s="4">
        <v>0</v>
      </c>
      <c r="F151" s="4">
        <v>0</v>
      </c>
      <c r="G151" s="4">
        <f>E151*F151</f>
        <v>0</v>
      </c>
      <c r="H151" s="4">
        <f>D151+G151</f>
        <v>570</v>
      </c>
      <c r="I151" s="15">
        <f>H151/18</f>
        <v>32</v>
      </c>
    </row>
    <row r="152" spans="1:9" s="12" customFormat="1" ht="21">
      <c r="A152" s="10" t="s">
        <v>14</v>
      </c>
      <c r="B152" s="4">
        <v>0</v>
      </c>
      <c r="C152" s="4">
        <v>0</v>
      </c>
      <c r="D152" s="4">
        <f>B152*C152</f>
        <v>0</v>
      </c>
      <c r="E152" s="4">
        <v>0</v>
      </c>
      <c r="F152" s="4">
        <v>0</v>
      </c>
      <c r="G152" s="4">
        <f>E152*F152</f>
        <v>0</v>
      </c>
      <c r="H152" s="4">
        <f>D152+G152</f>
        <v>0</v>
      </c>
      <c r="I152" s="15">
        <f>H152/18</f>
        <v>0</v>
      </c>
    </row>
    <row r="153" spans="1:11" s="12" customFormat="1" ht="21">
      <c r="A153" s="13" t="s">
        <v>119</v>
      </c>
      <c r="B153" s="7">
        <f>SUM(B151:B152)</f>
        <v>30</v>
      </c>
      <c r="C153" s="7"/>
      <c r="D153" s="7"/>
      <c r="E153" s="7">
        <f>SUM(E151:E152)</f>
        <v>0</v>
      </c>
      <c r="F153" s="7">
        <v>0</v>
      </c>
      <c r="G153" s="7"/>
      <c r="H153" s="7">
        <f>SUM(H151:H152)</f>
        <v>570</v>
      </c>
      <c r="I153" s="16">
        <f>SUM(I151:I152)</f>
        <v>32</v>
      </c>
      <c r="K153" s="31"/>
    </row>
    <row r="154" spans="1:9" ht="18.75" customHeight="1">
      <c r="A154" s="48" t="s">
        <v>151</v>
      </c>
      <c r="B154" s="49"/>
      <c r="C154" s="49"/>
      <c r="D154" s="49"/>
      <c r="E154" s="49"/>
      <c r="F154" s="49"/>
      <c r="G154" s="49"/>
      <c r="H154" s="49"/>
      <c r="I154" s="50"/>
    </row>
    <row r="155" spans="1:9" s="12" customFormat="1" ht="21">
      <c r="A155" s="10" t="s">
        <v>15</v>
      </c>
      <c r="B155" s="4">
        <f>23</f>
        <v>23</v>
      </c>
      <c r="C155" s="4">
        <v>17</v>
      </c>
      <c r="D155" s="4">
        <f>B155*C155</f>
        <v>391</v>
      </c>
      <c r="E155" s="4">
        <v>0</v>
      </c>
      <c r="F155" s="4">
        <v>0</v>
      </c>
      <c r="G155" s="4">
        <f>E155*F155</f>
        <v>0</v>
      </c>
      <c r="H155" s="4">
        <f>D155+G155</f>
        <v>391</v>
      </c>
      <c r="I155" s="15">
        <f>H155/18</f>
        <v>22</v>
      </c>
    </row>
    <row r="156" spans="1:9" s="12" customFormat="1" ht="21">
      <c r="A156" s="10" t="s">
        <v>14</v>
      </c>
      <c r="B156" s="4">
        <v>0</v>
      </c>
      <c r="C156" s="4">
        <v>0</v>
      </c>
      <c r="D156" s="4">
        <f>B156*C156</f>
        <v>0</v>
      </c>
      <c r="E156" s="4">
        <v>0</v>
      </c>
      <c r="F156" s="4">
        <v>0</v>
      </c>
      <c r="G156" s="4">
        <f>E156*F156</f>
        <v>0</v>
      </c>
      <c r="H156" s="4">
        <f>D156+G156</f>
        <v>0</v>
      </c>
      <c r="I156" s="15">
        <f>H156/18</f>
        <v>0</v>
      </c>
    </row>
    <row r="157" spans="1:11" s="12" customFormat="1" ht="21">
      <c r="A157" s="13" t="s">
        <v>120</v>
      </c>
      <c r="B157" s="7">
        <f>SUM(B155:B156)</f>
        <v>23</v>
      </c>
      <c r="C157" s="7"/>
      <c r="D157" s="7"/>
      <c r="E157" s="7">
        <f>SUM(E155:E156)</f>
        <v>0</v>
      </c>
      <c r="F157" s="7">
        <v>0</v>
      </c>
      <c r="G157" s="7"/>
      <c r="H157" s="7">
        <f>SUM(H155:H156)</f>
        <v>391</v>
      </c>
      <c r="I157" s="16">
        <f>SUM(I155:I156)</f>
        <v>22</v>
      </c>
      <c r="K157" s="31"/>
    </row>
    <row r="158" spans="1:9" ht="18.75" customHeight="1">
      <c r="A158" s="48" t="s">
        <v>152</v>
      </c>
      <c r="B158" s="49"/>
      <c r="C158" s="49"/>
      <c r="D158" s="49"/>
      <c r="E158" s="49"/>
      <c r="F158" s="49"/>
      <c r="G158" s="49"/>
      <c r="H158" s="49"/>
      <c r="I158" s="50"/>
    </row>
    <row r="159" spans="1:9" s="12" customFormat="1" ht="21">
      <c r="A159" s="10" t="s">
        <v>15</v>
      </c>
      <c r="B159" s="4">
        <f>31</f>
        <v>31</v>
      </c>
      <c r="C159" s="4">
        <v>16</v>
      </c>
      <c r="D159" s="4">
        <f>B159*C159</f>
        <v>496</v>
      </c>
      <c r="E159" s="4">
        <v>0</v>
      </c>
      <c r="F159" s="4">
        <v>0</v>
      </c>
      <c r="G159" s="4">
        <f>E159*F159</f>
        <v>0</v>
      </c>
      <c r="H159" s="4">
        <f>D159+G159</f>
        <v>496</v>
      </c>
      <c r="I159" s="15">
        <f>H159/18</f>
        <v>28</v>
      </c>
    </row>
    <row r="160" spans="1:9" s="12" customFormat="1" ht="21">
      <c r="A160" s="10" t="s">
        <v>14</v>
      </c>
      <c r="B160" s="4">
        <v>0</v>
      </c>
      <c r="C160" s="4">
        <v>0</v>
      </c>
      <c r="D160" s="4">
        <f>B160*C160</f>
        <v>0</v>
      </c>
      <c r="E160" s="4">
        <v>0</v>
      </c>
      <c r="F160" s="4">
        <v>0</v>
      </c>
      <c r="G160" s="4">
        <f>E160*F160</f>
        <v>0</v>
      </c>
      <c r="H160" s="4">
        <f>D160+G160</f>
        <v>0</v>
      </c>
      <c r="I160" s="15">
        <f>H160/18</f>
        <v>0</v>
      </c>
    </row>
    <row r="161" spans="1:11" s="12" customFormat="1" ht="21">
      <c r="A161" s="13" t="s">
        <v>123</v>
      </c>
      <c r="B161" s="7">
        <f>SUM(B159:B160)</f>
        <v>31</v>
      </c>
      <c r="C161" s="7"/>
      <c r="D161" s="7"/>
      <c r="E161" s="7">
        <f>SUM(E159:E160)</f>
        <v>0</v>
      </c>
      <c r="F161" s="7">
        <v>0</v>
      </c>
      <c r="G161" s="7"/>
      <c r="H161" s="7">
        <f>SUM(H159:H160)</f>
        <v>496</v>
      </c>
      <c r="I161" s="16">
        <f>SUM(I159:I160)</f>
        <v>28</v>
      </c>
      <c r="K161" s="31"/>
    </row>
    <row r="162" spans="1:9" s="12" customFormat="1" ht="24" thickBot="1">
      <c r="A162" s="17" t="s">
        <v>153</v>
      </c>
      <c r="B162" s="8">
        <f>B161+B157+B153+B149+B145</f>
        <v>136</v>
      </c>
      <c r="C162" s="8"/>
      <c r="D162" s="8"/>
      <c r="E162" s="8">
        <f>E161+E157+E153+E149+E145</f>
        <v>0</v>
      </c>
      <c r="F162" s="8"/>
      <c r="G162" s="8"/>
      <c r="H162" s="8">
        <f>H161+H157+H153+H149+H145</f>
        <v>2413</v>
      </c>
      <c r="I162" s="18">
        <f>I161+I157+I153+I149+I145</f>
        <v>135</v>
      </c>
    </row>
    <row r="163" spans="1:9" ht="24" thickBot="1">
      <c r="A163" s="21" t="s">
        <v>155</v>
      </c>
      <c r="B163" s="22">
        <f>B162+B141+B120+B99+B48+B82+B69</f>
        <v>1156</v>
      </c>
      <c r="C163" s="22"/>
      <c r="D163" s="22"/>
      <c r="E163" s="22">
        <f>E99+E82</f>
        <v>0</v>
      </c>
      <c r="F163" s="22"/>
      <c r="G163" s="22"/>
      <c r="H163" s="22">
        <f>H162+H141+H120+H99+H82+H69+H48</f>
        <v>22090</v>
      </c>
      <c r="I163" s="23">
        <f>I162+I141+I120+I99+I82+I69+I48</f>
        <v>1230</v>
      </c>
    </row>
  </sheetData>
  <mergeCells count="42">
    <mergeCell ref="A154:I154"/>
    <mergeCell ref="A158:I158"/>
    <mergeCell ref="A129:I129"/>
    <mergeCell ref="A133:I133"/>
    <mergeCell ref="A137:I137"/>
    <mergeCell ref="A142:I142"/>
    <mergeCell ref="A121:I121"/>
    <mergeCell ref="A125:I125"/>
    <mergeCell ref="A146:I146"/>
    <mergeCell ref="A150:I150"/>
    <mergeCell ref="A59:I59"/>
    <mergeCell ref="A64:I64"/>
    <mergeCell ref="A95:I95"/>
    <mergeCell ref="A89:I89"/>
    <mergeCell ref="A83:I83"/>
    <mergeCell ref="A100:I100"/>
    <mergeCell ref="A105:I105"/>
    <mergeCell ref="A110:I110"/>
    <mergeCell ref="A70:I70"/>
    <mergeCell ref="A74:I74"/>
    <mergeCell ref="A78:I78"/>
    <mergeCell ref="A115:I115"/>
    <mergeCell ref="A1:I1"/>
    <mergeCell ref="A2:I2"/>
    <mergeCell ref="H3:H4"/>
    <mergeCell ref="I4:I5"/>
    <mergeCell ref="A6:I6"/>
    <mergeCell ref="A3:A5"/>
    <mergeCell ref="E3:F3"/>
    <mergeCell ref="G3:G4"/>
    <mergeCell ref="E4:F4"/>
    <mergeCell ref="B4:C4"/>
    <mergeCell ref="D3:D4"/>
    <mergeCell ref="B3:C3"/>
    <mergeCell ref="A12:I12"/>
    <mergeCell ref="A24:I24"/>
    <mergeCell ref="A49:I49"/>
    <mergeCell ref="A54:I54"/>
    <mergeCell ref="A18:I18"/>
    <mergeCell ref="A30:I30"/>
    <mergeCell ref="A36:I36"/>
    <mergeCell ref="A42:I42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7" manualBreakCount="7">
    <brk id="35" max="255" man="1"/>
    <brk id="48" max="255" man="1"/>
    <brk id="69" max="255" man="1"/>
    <brk id="82" max="255" man="1"/>
    <brk id="99" max="255" man="1"/>
    <brk id="120" max="255" man="1"/>
    <brk id="1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0"/>
  <sheetViews>
    <sheetView workbookViewId="0" topLeftCell="A142">
      <selection activeCell="B179" sqref="B179:I179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159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19.5" customHeight="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18.75" customHeight="1">
      <c r="A6" s="48" t="s">
        <v>160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f>17</f>
        <v>17</v>
      </c>
      <c r="C7" s="4">
        <v>19</v>
      </c>
      <c r="D7" s="4">
        <f>B7*C7</f>
        <v>323</v>
      </c>
      <c r="E7" s="4">
        <v>0</v>
      </c>
      <c r="F7" s="4">
        <v>0</v>
      </c>
      <c r="G7" s="4">
        <f>E7*F7</f>
        <v>0</v>
      </c>
      <c r="H7" s="4">
        <f>D7+G7</f>
        <v>323</v>
      </c>
      <c r="I7" s="11">
        <f>H7/18</f>
        <v>18</v>
      </c>
    </row>
    <row r="8" spans="1:9" s="12" customFormat="1" ht="21">
      <c r="A8" s="10" t="s">
        <v>14</v>
      </c>
      <c r="B8" s="4">
        <f>14</f>
        <v>14</v>
      </c>
      <c r="C8" s="4">
        <v>22</v>
      </c>
      <c r="D8" s="4">
        <f>B8*C8</f>
        <v>308</v>
      </c>
      <c r="E8" s="4">
        <v>0</v>
      </c>
      <c r="F8" s="4">
        <v>0</v>
      </c>
      <c r="G8" s="4">
        <f>E8*F8</f>
        <v>0</v>
      </c>
      <c r="H8" s="4">
        <f>D8+G8</f>
        <v>308</v>
      </c>
      <c r="I8" s="11">
        <f>H8/18</f>
        <v>17</v>
      </c>
    </row>
    <row r="9" spans="1:9" s="12" customFormat="1" ht="21">
      <c r="A9" s="10" t="s">
        <v>26</v>
      </c>
      <c r="B9" s="4">
        <f>20</f>
        <v>20</v>
      </c>
      <c r="C9" s="4">
        <v>20</v>
      </c>
      <c r="D9" s="4">
        <f>B9*C9</f>
        <v>400</v>
      </c>
      <c r="E9" s="4">
        <v>0</v>
      </c>
      <c r="F9" s="4">
        <v>0</v>
      </c>
      <c r="G9" s="4">
        <f>E9*F9</f>
        <v>0</v>
      </c>
      <c r="H9" s="4">
        <f>D9+G9</f>
        <v>400</v>
      </c>
      <c r="I9" s="11">
        <f>H9/18</f>
        <v>22</v>
      </c>
    </row>
    <row r="10" spans="1:9" s="12" customFormat="1" ht="21">
      <c r="A10" s="10" t="s">
        <v>27</v>
      </c>
      <c r="B10" s="4">
        <v>0</v>
      </c>
      <c r="C10" s="4">
        <v>0</v>
      </c>
      <c r="D10" s="4">
        <f>B10*C10</f>
        <v>0</v>
      </c>
      <c r="E10" s="4">
        <v>0</v>
      </c>
      <c r="F10" s="4">
        <v>0</v>
      </c>
      <c r="G10" s="4">
        <f>E10*F10</f>
        <v>0</v>
      </c>
      <c r="H10" s="4">
        <f>D10+G10</f>
        <v>0</v>
      </c>
      <c r="I10" s="11">
        <f>H10/18</f>
        <v>0</v>
      </c>
    </row>
    <row r="11" spans="1:9" s="12" customFormat="1" ht="21">
      <c r="A11" s="10" t="s">
        <v>167</v>
      </c>
      <c r="B11" s="4">
        <v>0</v>
      </c>
      <c r="C11" s="4">
        <v>0</v>
      </c>
      <c r="D11" s="4">
        <f>B11*C11</f>
        <v>0</v>
      </c>
      <c r="E11" s="4">
        <v>0</v>
      </c>
      <c r="F11" s="4">
        <v>0</v>
      </c>
      <c r="G11" s="4">
        <f>E11*F11</f>
        <v>0</v>
      </c>
      <c r="H11" s="4">
        <f>D11+G11</f>
        <v>0</v>
      </c>
      <c r="I11" s="11">
        <f>H11/18</f>
        <v>0</v>
      </c>
    </row>
    <row r="12" spans="1:11" s="12" customFormat="1" ht="21">
      <c r="A12" s="38" t="s">
        <v>161</v>
      </c>
      <c r="B12" s="7">
        <f>SUM(B7:B11)</f>
        <v>51</v>
      </c>
      <c r="C12" s="7"/>
      <c r="D12" s="7"/>
      <c r="E12" s="7">
        <f>SUM(E7:E11)</f>
        <v>0</v>
      </c>
      <c r="F12" s="7"/>
      <c r="G12" s="7"/>
      <c r="H12" s="7">
        <f>SUM(H7:H11)</f>
        <v>1031</v>
      </c>
      <c r="I12" s="14">
        <f>SUM(I7:I11)</f>
        <v>57</v>
      </c>
      <c r="K12" s="31"/>
    </row>
    <row r="13" spans="1:9" ht="18.75" customHeight="1">
      <c r="A13" s="48" t="s">
        <v>162</v>
      </c>
      <c r="B13" s="49"/>
      <c r="C13" s="49"/>
      <c r="D13" s="49"/>
      <c r="E13" s="49"/>
      <c r="F13" s="49"/>
      <c r="G13" s="49"/>
      <c r="H13" s="49"/>
      <c r="I13" s="50"/>
    </row>
    <row r="14" spans="1:9" s="12" customFormat="1" ht="21">
      <c r="A14" s="10" t="s">
        <v>15</v>
      </c>
      <c r="B14" s="4">
        <v>0</v>
      </c>
      <c r="C14" s="4">
        <v>0</v>
      </c>
      <c r="D14" s="4">
        <f>B14*C14</f>
        <v>0</v>
      </c>
      <c r="E14" s="4">
        <v>0</v>
      </c>
      <c r="F14" s="4">
        <v>0</v>
      </c>
      <c r="G14" s="4">
        <f>E14*F14</f>
        <v>0</v>
      </c>
      <c r="H14" s="4">
        <f>D14+G14</f>
        <v>0</v>
      </c>
      <c r="I14" s="15">
        <f>H14/18</f>
        <v>0</v>
      </c>
    </row>
    <row r="15" spans="1:9" s="12" customFormat="1" ht="21">
      <c r="A15" s="10" t="s">
        <v>14</v>
      </c>
      <c r="B15" s="4">
        <f>16</f>
        <v>16</v>
      </c>
      <c r="C15" s="4">
        <v>20</v>
      </c>
      <c r="D15" s="4">
        <f>B15*C15</f>
        <v>320</v>
      </c>
      <c r="E15" s="4">
        <v>0</v>
      </c>
      <c r="F15" s="4">
        <v>0</v>
      </c>
      <c r="G15" s="4">
        <f>E15*F15</f>
        <v>0</v>
      </c>
      <c r="H15" s="4">
        <f>D15+G15</f>
        <v>320</v>
      </c>
      <c r="I15" s="15">
        <f>H15/18</f>
        <v>18</v>
      </c>
    </row>
    <row r="16" spans="1:9" s="12" customFormat="1" ht="21">
      <c r="A16" s="10" t="s">
        <v>26</v>
      </c>
      <c r="B16" s="4">
        <v>0</v>
      </c>
      <c r="C16" s="4">
        <v>0</v>
      </c>
      <c r="D16" s="4">
        <f>B16*C16</f>
        <v>0</v>
      </c>
      <c r="E16" s="4">
        <v>0</v>
      </c>
      <c r="F16" s="4">
        <v>0</v>
      </c>
      <c r="G16" s="4">
        <f>E16*F16</f>
        <v>0</v>
      </c>
      <c r="H16" s="4">
        <f>D16+G16</f>
        <v>0</v>
      </c>
      <c r="I16" s="15">
        <f>H16/18</f>
        <v>0</v>
      </c>
    </row>
    <row r="17" spans="1:9" s="12" customFormat="1" ht="21">
      <c r="A17" s="10" t="s">
        <v>27</v>
      </c>
      <c r="B17" s="4">
        <v>0</v>
      </c>
      <c r="C17" s="4">
        <v>0</v>
      </c>
      <c r="D17" s="4">
        <f>B17*C17</f>
        <v>0</v>
      </c>
      <c r="E17" s="4">
        <v>0</v>
      </c>
      <c r="F17" s="4">
        <v>0</v>
      </c>
      <c r="G17" s="4">
        <f>E17*F17</f>
        <v>0</v>
      </c>
      <c r="H17" s="4">
        <f>D17+G17</f>
        <v>0</v>
      </c>
      <c r="I17" s="15">
        <f>H17/18</f>
        <v>0</v>
      </c>
    </row>
    <row r="18" spans="1:9" s="12" customFormat="1" ht="21">
      <c r="A18" s="10" t="s">
        <v>167</v>
      </c>
      <c r="B18" s="4">
        <v>0</v>
      </c>
      <c r="C18" s="4">
        <v>0</v>
      </c>
      <c r="D18" s="4">
        <f>B18*C18</f>
        <v>0</v>
      </c>
      <c r="E18" s="4">
        <v>0</v>
      </c>
      <c r="F18" s="4">
        <v>0</v>
      </c>
      <c r="G18" s="4">
        <f>E18*F18</f>
        <v>0</v>
      </c>
      <c r="H18" s="4">
        <f>D18+G18</f>
        <v>0</v>
      </c>
      <c r="I18" s="15">
        <f>H18/18</f>
        <v>0</v>
      </c>
    </row>
    <row r="19" spans="1:9" s="12" customFormat="1" ht="21">
      <c r="A19" s="13" t="s">
        <v>123</v>
      </c>
      <c r="B19" s="7">
        <f>SUM(B14:B18)</f>
        <v>16</v>
      </c>
      <c r="C19" s="7"/>
      <c r="D19" s="7"/>
      <c r="E19" s="7">
        <f>SUM(E14:E18)</f>
        <v>0</v>
      </c>
      <c r="F19" s="7"/>
      <c r="G19" s="7"/>
      <c r="H19" s="7">
        <f>SUM(H14:H18)</f>
        <v>320</v>
      </c>
      <c r="I19" s="16">
        <f>SUM(I14:I18)</f>
        <v>18</v>
      </c>
    </row>
    <row r="20" spans="1:9" ht="20.25" customHeight="1">
      <c r="A20" s="48" t="s">
        <v>163</v>
      </c>
      <c r="B20" s="49"/>
      <c r="C20" s="49"/>
      <c r="D20" s="49"/>
      <c r="E20" s="49"/>
      <c r="F20" s="49"/>
      <c r="G20" s="49"/>
      <c r="H20" s="49"/>
      <c r="I20" s="50"/>
    </row>
    <row r="21" spans="1:9" s="12" customFormat="1" ht="21">
      <c r="A21" s="10" t="s">
        <v>15</v>
      </c>
      <c r="B21" s="4">
        <f>34</f>
        <v>34</v>
      </c>
      <c r="C21" s="4">
        <v>20</v>
      </c>
      <c r="D21" s="4">
        <f>B21*C21</f>
        <v>680</v>
      </c>
      <c r="E21" s="4">
        <v>0</v>
      </c>
      <c r="F21" s="4">
        <v>0</v>
      </c>
      <c r="G21" s="4">
        <f>E21*F21</f>
        <v>0</v>
      </c>
      <c r="H21" s="4">
        <f>D21+G21</f>
        <v>680</v>
      </c>
      <c r="I21" s="15">
        <f>H21/18</f>
        <v>38</v>
      </c>
    </row>
    <row r="22" spans="1:9" s="12" customFormat="1" ht="21">
      <c r="A22" s="10" t="s">
        <v>14</v>
      </c>
      <c r="B22" s="4">
        <f>21</f>
        <v>21</v>
      </c>
      <c r="C22" s="4">
        <v>19</v>
      </c>
      <c r="D22" s="4">
        <f>B22*C22</f>
        <v>399</v>
      </c>
      <c r="E22" s="4">
        <v>0</v>
      </c>
      <c r="F22" s="4">
        <v>0</v>
      </c>
      <c r="G22" s="4">
        <f>E22*F22</f>
        <v>0</v>
      </c>
      <c r="H22" s="4">
        <f>D22+G22</f>
        <v>399</v>
      </c>
      <c r="I22" s="15">
        <f>H22/18</f>
        <v>22</v>
      </c>
    </row>
    <row r="23" spans="1:9" s="12" customFormat="1" ht="21">
      <c r="A23" s="10" t="s">
        <v>26</v>
      </c>
      <c r="B23" s="4">
        <v>0</v>
      </c>
      <c r="C23" s="4">
        <v>0</v>
      </c>
      <c r="D23" s="4">
        <f>B23*C23</f>
        <v>0</v>
      </c>
      <c r="E23" s="4">
        <v>0</v>
      </c>
      <c r="F23" s="4">
        <v>0</v>
      </c>
      <c r="G23" s="4">
        <f>E23*F23</f>
        <v>0</v>
      </c>
      <c r="H23" s="4">
        <f>D23+G23</f>
        <v>0</v>
      </c>
      <c r="I23" s="15">
        <f>H23/18</f>
        <v>0</v>
      </c>
    </row>
    <row r="24" spans="1:9" s="12" customFormat="1" ht="21">
      <c r="A24" s="10" t="s">
        <v>27</v>
      </c>
      <c r="B24" s="4">
        <v>0</v>
      </c>
      <c r="C24" s="4">
        <v>0</v>
      </c>
      <c r="D24" s="4">
        <f>B24*C24</f>
        <v>0</v>
      </c>
      <c r="E24" s="4">
        <v>0</v>
      </c>
      <c r="F24" s="4">
        <v>0</v>
      </c>
      <c r="G24" s="4">
        <f>E24*F24</f>
        <v>0</v>
      </c>
      <c r="H24" s="4">
        <f>D24+G24</f>
        <v>0</v>
      </c>
      <c r="I24" s="15">
        <f>H24/18</f>
        <v>0</v>
      </c>
    </row>
    <row r="25" spans="1:9" s="12" customFormat="1" ht="21">
      <c r="A25" s="10" t="s">
        <v>167</v>
      </c>
      <c r="B25" s="4">
        <v>0</v>
      </c>
      <c r="C25" s="4">
        <v>0</v>
      </c>
      <c r="D25" s="4">
        <f>B25*C25</f>
        <v>0</v>
      </c>
      <c r="E25" s="4">
        <v>0</v>
      </c>
      <c r="F25" s="4">
        <v>0</v>
      </c>
      <c r="G25" s="4">
        <f>E25*F25</f>
        <v>0</v>
      </c>
      <c r="H25" s="4">
        <f>D25+G25</f>
        <v>0</v>
      </c>
      <c r="I25" s="15">
        <f>H25/18</f>
        <v>0</v>
      </c>
    </row>
    <row r="26" spans="1:9" s="12" customFormat="1" ht="21">
      <c r="A26" s="13" t="s">
        <v>115</v>
      </c>
      <c r="B26" s="7">
        <f>SUM(B21:B25)</f>
        <v>55</v>
      </c>
      <c r="C26" s="7"/>
      <c r="D26" s="7"/>
      <c r="E26" s="7">
        <f>SUM(E21:E25)</f>
        <v>0</v>
      </c>
      <c r="F26" s="7"/>
      <c r="G26" s="7"/>
      <c r="H26" s="7">
        <f>SUM(H21:H25)</f>
        <v>1079</v>
      </c>
      <c r="I26" s="16">
        <f>SUM(I21:I25)</f>
        <v>60</v>
      </c>
    </row>
    <row r="27" spans="1:9" ht="19.5" customHeight="1">
      <c r="A27" s="48" t="s">
        <v>164</v>
      </c>
      <c r="B27" s="49"/>
      <c r="C27" s="49"/>
      <c r="D27" s="49"/>
      <c r="E27" s="49"/>
      <c r="F27" s="49"/>
      <c r="G27" s="49"/>
      <c r="H27" s="49"/>
      <c r="I27" s="50"/>
    </row>
    <row r="28" spans="1:9" s="12" customFormat="1" ht="21">
      <c r="A28" s="10" t="s">
        <v>15</v>
      </c>
      <c r="B28" s="4">
        <f>11</f>
        <v>11</v>
      </c>
      <c r="C28" s="4">
        <v>20</v>
      </c>
      <c r="D28" s="4">
        <f>B28*C28</f>
        <v>220</v>
      </c>
      <c r="E28" s="4">
        <v>0</v>
      </c>
      <c r="F28" s="4">
        <v>0</v>
      </c>
      <c r="G28" s="4">
        <f>E28*F28</f>
        <v>0</v>
      </c>
      <c r="H28" s="4">
        <f>D28+G28</f>
        <v>220</v>
      </c>
      <c r="I28" s="15">
        <f>H28/18</f>
        <v>12</v>
      </c>
    </row>
    <row r="29" spans="1:9" s="12" customFormat="1" ht="21">
      <c r="A29" s="10" t="s">
        <v>14</v>
      </c>
      <c r="B29" s="4">
        <f>9</f>
        <v>9</v>
      </c>
      <c r="C29" s="4">
        <v>22</v>
      </c>
      <c r="D29" s="4">
        <f>B29*C29</f>
        <v>198</v>
      </c>
      <c r="E29" s="4">
        <v>0</v>
      </c>
      <c r="F29" s="4">
        <v>0</v>
      </c>
      <c r="G29" s="4">
        <f>E29*F29</f>
        <v>0</v>
      </c>
      <c r="H29" s="4">
        <f>D29+G29</f>
        <v>198</v>
      </c>
      <c r="I29" s="15">
        <f>H29/18</f>
        <v>11</v>
      </c>
    </row>
    <row r="30" spans="1:9" s="12" customFormat="1" ht="21">
      <c r="A30" s="10" t="s">
        <v>26</v>
      </c>
      <c r="B30" s="4">
        <v>0</v>
      </c>
      <c r="C30" s="4">
        <v>0</v>
      </c>
      <c r="D30" s="4">
        <f>B30*C30</f>
        <v>0</v>
      </c>
      <c r="E30" s="4">
        <v>0</v>
      </c>
      <c r="F30" s="4">
        <v>0</v>
      </c>
      <c r="G30" s="4">
        <f>E30*F30</f>
        <v>0</v>
      </c>
      <c r="H30" s="4">
        <f>D30+G30</f>
        <v>0</v>
      </c>
      <c r="I30" s="15">
        <f>H30/18</f>
        <v>0</v>
      </c>
    </row>
    <row r="31" spans="1:9" s="12" customFormat="1" ht="21">
      <c r="A31" s="10" t="s">
        <v>27</v>
      </c>
      <c r="B31" s="4">
        <v>0</v>
      </c>
      <c r="C31" s="4">
        <v>0</v>
      </c>
      <c r="D31" s="4">
        <f>B31*C31</f>
        <v>0</v>
      </c>
      <c r="E31" s="4">
        <v>0</v>
      </c>
      <c r="F31" s="4">
        <v>0</v>
      </c>
      <c r="G31" s="4">
        <f>E31*F31</f>
        <v>0</v>
      </c>
      <c r="H31" s="4">
        <f>D31+G31</f>
        <v>0</v>
      </c>
      <c r="I31" s="15">
        <f>H31/18</f>
        <v>0</v>
      </c>
    </row>
    <row r="32" spans="1:9" s="12" customFormat="1" ht="21">
      <c r="A32" s="10" t="s">
        <v>167</v>
      </c>
      <c r="B32" s="4">
        <v>0</v>
      </c>
      <c r="C32" s="4">
        <v>0</v>
      </c>
      <c r="D32" s="4">
        <f>B32*C32</f>
        <v>0</v>
      </c>
      <c r="E32" s="4">
        <v>0</v>
      </c>
      <c r="F32" s="4">
        <v>0</v>
      </c>
      <c r="G32" s="4">
        <f>E32*F32</f>
        <v>0</v>
      </c>
      <c r="H32" s="4">
        <f>D32+G32</f>
        <v>0</v>
      </c>
      <c r="I32" s="15">
        <f>H32/18</f>
        <v>0</v>
      </c>
    </row>
    <row r="33" spans="1:9" s="12" customFormat="1" ht="21">
      <c r="A33" s="13" t="s">
        <v>165</v>
      </c>
      <c r="B33" s="7">
        <f>SUM(B28:B32)</f>
        <v>20</v>
      </c>
      <c r="C33" s="7"/>
      <c r="D33" s="7"/>
      <c r="E33" s="7">
        <f>SUM(E28:E32)</f>
        <v>0</v>
      </c>
      <c r="F33" s="7"/>
      <c r="G33" s="7"/>
      <c r="H33" s="7">
        <f>SUM(H28:H32)</f>
        <v>418</v>
      </c>
      <c r="I33" s="16">
        <f>SUM(I28:I32)</f>
        <v>23</v>
      </c>
    </row>
    <row r="34" spans="1:9" ht="18.75" customHeight="1">
      <c r="A34" s="48" t="s">
        <v>217</v>
      </c>
      <c r="B34" s="49"/>
      <c r="C34" s="49"/>
      <c r="D34" s="49"/>
      <c r="E34" s="49"/>
      <c r="F34" s="49"/>
      <c r="G34" s="49"/>
      <c r="H34" s="49"/>
      <c r="I34" s="50"/>
    </row>
    <row r="35" spans="1:9" s="12" customFormat="1" ht="21">
      <c r="A35" s="10" t="s">
        <v>15</v>
      </c>
      <c r="B35" s="4">
        <f>14</f>
        <v>14</v>
      </c>
      <c r="C35" s="4">
        <v>22</v>
      </c>
      <c r="D35" s="4">
        <f>B35*C35</f>
        <v>308</v>
      </c>
      <c r="E35" s="4">
        <v>0</v>
      </c>
      <c r="F35" s="4">
        <v>0</v>
      </c>
      <c r="G35" s="4">
        <f>E35*F35</f>
        <v>0</v>
      </c>
      <c r="H35" s="4">
        <f>D35+G35</f>
        <v>308</v>
      </c>
      <c r="I35" s="15">
        <f>H35/18</f>
        <v>17</v>
      </c>
    </row>
    <row r="36" spans="1:9" s="12" customFormat="1" ht="21">
      <c r="A36" s="10" t="s">
        <v>14</v>
      </c>
      <c r="B36" s="4">
        <f>22</f>
        <v>22</v>
      </c>
      <c r="C36" s="4">
        <v>19</v>
      </c>
      <c r="D36" s="4">
        <f>B36*C36</f>
        <v>418</v>
      </c>
      <c r="E36" s="4">
        <v>0</v>
      </c>
      <c r="F36" s="4">
        <v>0</v>
      </c>
      <c r="G36" s="4">
        <f>E36*F36</f>
        <v>0</v>
      </c>
      <c r="H36" s="4">
        <f>D36+G36</f>
        <v>418</v>
      </c>
      <c r="I36" s="15">
        <f>H36/18</f>
        <v>23</v>
      </c>
    </row>
    <row r="37" spans="1:9" s="12" customFormat="1" ht="21">
      <c r="A37" s="10" t="s">
        <v>26</v>
      </c>
      <c r="B37" s="4">
        <v>0</v>
      </c>
      <c r="C37" s="4">
        <v>0</v>
      </c>
      <c r="D37" s="4">
        <f>B37*C37</f>
        <v>0</v>
      </c>
      <c r="E37" s="4">
        <v>0</v>
      </c>
      <c r="F37" s="4">
        <v>0</v>
      </c>
      <c r="G37" s="4">
        <f>E37*F37</f>
        <v>0</v>
      </c>
      <c r="H37" s="4">
        <f>D37+G37</f>
        <v>0</v>
      </c>
      <c r="I37" s="15">
        <f>H37/18</f>
        <v>0</v>
      </c>
    </row>
    <row r="38" spans="1:9" s="12" customFormat="1" ht="21">
      <c r="A38" s="10" t="s">
        <v>27</v>
      </c>
      <c r="B38" s="4">
        <v>0</v>
      </c>
      <c r="C38" s="4">
        <v>0</v>
      </c>
      <c r="D38" s="4">
        <f>B38*C38</f>
        <v>0</v>
      </c>
      <c r="E38" s="4">
        <v>0</v>
      </c>
      <c r="F38" s="4">
        <v>0</v>
      </c>
      <c r="G38" s="4">
        <f>E38*F38</f>
        <v>0</v>
      </c>
      <c r="H38" s="4">
        <f>D38+G38</f>
        <v>0</v>
      </c>
      <c r="I38" s="15">
        <f>H38/18</f>
        <v>0</v>
      </c>
    </row>
    <row r="39" spans="1:9" s="12" customFormat="1" ht="21">
      <c r="A39" s="10" t="s">
        <v>167</v>
      </c>
      <c r="B39" s="4">
        <v>0</v>
      </c>
      <c r="C39" s="4">
        <v>0</v>
      </c>
      <c r="D39" s="4">
        <f>B39*C39</f>
        <v>0</v>
      </c>
      <c r="E39" s="4">
        <v>0</v>
      </c>
      <c r="F39" s="4">
        <v>0</v>
      </c>
      <c r="G39" s="4">
        <f>E39*F39</f>
        <v>0</v>
      </c>
      <c r="H39" s="4">
        <f>D39+G39</f>
        <v>0</v>
      </c>
      <c r="I39" s="15">
        <f>H39/18</f>
        <v>0</v>
      </c>
    </row>
    <row r="40" spans="1:11" s="12" customFormat="1" ht="21">
      <c r="A40" s="13" t="s">
        <v>120</v>
      </c>
      <c r="B40" s="7">
        <f>SUM(B35:B39)</f>
        <v>36</v>
      </c>
      <c r="C40" s="7"/>
      <c r="D40" s="7"/>
      <c r="E40" s="7">
        <f>SUM(E35:E39)</f>
        <v>0</v>
      </c>
      <c r="F40" s="7">
        <v>0</v>
      </c>
      <c r="G40" s="7"/>
      <c r="H40" s="7">
        <f>SUM(H35:H39)</f>
        <v>726</v>
      </c>
      <c r="I40" s="16">
        <f>SUM(I35:I39)</f>
        <v>40</v>
      </c>
      <c r="K40" s="31"/>
    </row>
    <row r="41" spans="1:9" s="12" customFormat="1" ht="23.25">
      <c r="A41" s="17" t="s">
        <v>166</v>
      </c>
      <c r="B41" s="8">
        <f>B40+B33+B26+B19+B12</f>
        <v>178</v>
      </c>
      <c r="C41" s="8"/>
      <c r="D41" s="8"/>
      <c r="E41" s="8">
        <f>E40+E33+E26+E19+E12</f>
        <v>0</v>
      </c>
      <c r="F41" s="8"/>
      <c r="G41" s="8"/>
      <c r="H41" s="8">
        <f>H40+H33+H26+H19+H12</f>
        <v>3574</v>
      </c>
      <c r="I41" s="8">
        <f>I40+I33+I26+I19+I12</f>
        <v>198</v>
      </c>
    </row>
    <row r="42" spans="1:9" ht="21">
      <c r="A42" s="48" t="s">
        <v>303</v>
      </c>
      <c r="B42" s="49"/>
      <c r="C42" s="49"/>
      <c r="D42" s="49"/>
      <c r="E42" s="49"/>
      <c r="F42" s="49"/>
      <c r="G42" s="49"/>
      <c r="H42" s="49"/>
      <c r="I42" s="50"/>
    </row>
    <row r="43" spans="1:9" s="12" customFormat="1" ht="21">
      <c r="A43" s="10" t="s">
        <v>15</v>
      </c>
      <c r="B43" s="4">
        <v>0</v>
      </c>
      <c r="C43" s="4">
        <v>0</v>
      </c>
      <c r="D43" s="4">
        <f>B43*C43</f>
        <v>0</v>
      </c>
      <c r="E43" s="4"/>
      <c r="F43" s="4"/>
      <c r="G43" s="4">
        <f>E43*F43</f>
        <v>0</v>
      </c>
      <c r="H43" s="4">
        <f>D43+G43</f>
        <v>0</v>
      </c>
      <c r="I43" s="15">
        <f>H43/18</f>
        <v>0</v>
      </c>
    </row>
    <row r="44" spans="1:9" s="12" customFormat="1" ht="21">
      <c r="A44" s="10" t="s">
        <v>14</v>
      </c>
      <c r="B44" s="4">
        <f>32</f>
        <v>32</v>
      </c>
      <c r="C44" s="4">
        <v>19</v>
      </c>
      <c r="D44" s="4">
        <f>B44*C44</f>
        <v>608</v>
      </c>
      <c r="E44" s="4"/>
      <c r="F44" s="4"/>
      <c r="G44" s="4">
        <f>E44*F44</f>
        <v>0</v>
      </c>
      <c r="H44" s="4">
        <f>D44+G44</f>
        <v>608</v>
      </c>
      <c r="I44" s="15">
        <f>H44/18</f>
        <v>34</v>
      </c>
    </row>
    <row r="45" spans="1:9" s="12" customFormat="1" ht="21">
      <c r="A45" s="10" t="s">
        <v>26</v>
      </c>
      <c r="B45" s="4">
        <f>23</f>
        <v>23</v>
      </c>
      <c r="C45" s="4">
        <v>18</v>
      </c>
      <c r="D45" s="4">
        <f>B45*C45</f>
        <v>414</v>
      </c>
      <c r="E45" s="4"/>
      <c r="F45" s="4"/>
      <c r="G45" s="4">
        <f>E45*F45</f>
        <v>0</v>
      </c>
      <c r="H45" s="4">
        <f>D45+G45</f>
        <v>414</v>
      </c>
      <c r="I45" s="15">
        <f>H45/18</f>
        <v>23</v>
      </c>
    </row>
    <row r="46" spans="1:9" s="12" customFormat="1" ht="21">
      <c r="A46" s="10" t="s">
        <v>27</v>
      </c>
      <c r="B46" s="4">
        <f>23</f>
        <v>23</v>
      </c>
      <c r="C46" s="4">
        <v>19</v>
      </c>
      <c r="D46" s="4">
        <f>B46*C46</f>
        <v>437</v>
      </c>
      <c r="E46" s="4"/>
      <c r="F46" s="4"/>
      <c r="G46" s="4">
        <f>E46*F46</f>
        <v>0</v>
      </c>
      <c r="H46" s="4">
        <f>D46+G46</f>
        <v>437</v>
      </c>
      <c r="I46" s="15">
        <f>H46/18</f>
        <v>24</v>
      </c>
    </row>
    <row r="47" spans="1:9" s="12" customFormat="1" ht="21">
      <c r="A47" s="13" t="s">
        <v>169</v>
      </c>
      <c r="B47" s="7">
        <f>SUM(B43:B46)</f>
        <v>78</v>
      </c>
      <c r="C47" s="7"/>
      <c r="D47" s="7"/>
      <c r="E47" s="7">
        <f>SUM(E43:E46)</f>
        <v>0</v>
      </c>
      <c r="F47" s="7"/>
      <c r="G47" s="7"/>
      <c r="H47" s="7">
        <f>SUM(H43:H46)</f>
        <v>1459</v>
      </c>
      <c r="I47" s="16">
        <f>SUM(I43:I46)</f>
        <v>81</v>
      </c>
    </row>
    <row r="48" spans="1:9" ht="21">
      <c r="A48" s="48" t="s">
        <v>304</v>
      </c>
      <c r="B48" s="49"/>
      <c r="C48" s="49"/>
      <c r="D48" s="49"/>
      <c r="E48" s="49"/>
      <c r="F48" s="49"/>
      <c r="G48" s="49"/>
      <c r="H48" s="49"/>
      <c r="I48" s="50"/>
    </row>
    <row r="49" spans="1:9" s="12" customFormat="1" ht="21">
      <c r="A49" s="10" t="s">
        <v>15</v>
      </c>
      <c r="B49" s="4">
        <v>0</v>
      </c>
      <c r="C49" s="4">
        <v>0</v>
      </c>
      <c r="D49" s="4">
        <f>B49*C49</f>
        <v>0</v>
      </c>
      <c r="E49" s="4"/>
      <c r="F49" s="4"/>
      <c r="G49" s="4">
        <f>E49*F49</f>
        <v>0</v>
      </c>
      <c r="H49" s="4">
        <f>D49+G49</f>
        <v>0</v>
      </c>
      <c r="I49" s="15">
        <f>H49/18</f>
        <v>0</v>
      </c>
    </row>
    <row r="50" spans="1:9" s="12" customFormat="1" ht="21">
      <c r="A50" s="10" t="s">
        <v>14</v>
      </c>
      <c r="B50" s="4">
        <f>25</f>
        <v>25</v>
      </c>
      <c r="C50" s="4">
        <v>19</v>
      </c>
      <c r="D50" s="4">
        <f>B50*C50</f>
        <v>475</v>
      </c>
      <c r="E50" s="4"/>
      <c r="F50" s="4"/>
      <c r="G50" s="4">
        <f>E50*F50</f>
        <v>0</v>
      </c>
      <c r="H50" s="4">
        <f>D50+G50</f>
        <v>475</v>
      </c>
      <c r="I50" s="15">
        <f>H50/18</f>
        <v>26</v>
      </c>
    </row>
    <row r="51" spans="1:9" s="12" customFormat="1" ht="21">
      <c r="A51" s="10" t="s">
        <v>26</v>
      </c>
      <c r="B51" s="4">
        <f>24</f>
        <v>24</v>
      </c>
      <c r="C51" s="4">
        <v>18</v>
      </c>
      <c r="D51" s="4">
        <f>B51*C51</f>
        <v>432</v>
      </c>
      <c r="E51" s="4"/>
      <c r="F51" s="4"/>
      <c r="G51" s="4">
        <f>E51*F51</f>
        <v>0</v>
      </c>
      <c r="H51" s="4">
        <f>D51+G51</f>
        <v>432</v>
      </c>
      <c r="I51" s="15">
        <f>H51/18</f>
        <v>24</v>
      </c>
    </row>
    <row r="52" spans="1:9" s="12" customFormat="1" ht="21">
      <c r="A52" s="10" t="s">
        <v>27</v>
      </c>
      <c r="B52" s="4">
        <f>24</f>
        <v>24</v>
      </c>
      <c r="C52" s="4">
        <v>19</v>
      </c>
      <c r="D52" s="4">
        <f>B52*C52</f>
        <v>456</v>
      </c>
      <c r="E52" s="4"/>
      <c r="F52" s="4"/>
      <c r="G52" s="4">
        <f>E52*F52</f>
        <v>0</v>
      </c>
      <c r="H52" s="4">
        <f>D52+G52</f>
        <v>456</v>
      </c>
      <c r="I52" s="15">
        <f>H52/18</f>
        <v>25</v>
      </c>
    </row>
    <row r="53" spans="1:9" s="12" customFormat="1" ht="21">
      <c r="A53" s="13" t="s">
        <v>171</v>
      </c>
      <c r="B53" s="7">
        <f>SUM(B49:B52)</f>
        <v>73</v>
      </c>
      <c r="C53" s="7"/>
      <c r="D53" s="7"/>
      <c r="E53" s="7">
        <f>SUM(E49:E52)</f>
        <v>0</v>
      </c>
      <c r="F53" s="7"/>
      <c r="G53" s="7"/>
      <c r="H53" s="7">
        <f>SUM(H49:H52)</f>
        <v>1363</v>
      </c>
      <c r="I53" s="16">
        <f>SUM(I49:I52)</f>
        <v>75</v>
      </c>
    </row>
    <row r="54" spans="1:11" s="12" customFormat="1" ht="23.25">
      <c r="A54" s="26" t="s">
        <v>37</v>
      </c>
      <c r="B54" s="8">
        <f>B53+B47</f>
        <v>151</v>
      </c>
      <c r="C54" s="8"/>
      <c r="D54" s="8"/>
      <c r="E54" s="8">
        <f>E53+E47</f>
        <v>0</v>
      </c>
      <c r="F54" s="8"/>
      <c r="G54" s="8"/>
      <c r="H54" s="8">
        <f>H53+H47</f>
        <v>2822</v>
      </c>
      <c r="I54" s="8">
        <f>I53+I47</f>
        <v>156</v>
      </c>
      <c r="K54" s="31"/>
    </row>
    <row r="55" spans="1:9" ht="18.75" customHeight="1">
      <c r="A55" s="48" t="s">
        <v>305</v>
      </c>
      <c r="B55" s="49"/>
      <c r="C55" s="49"/>
      <c r="D55" s="49"/>
      <c r="E55" s="49"/>
      <c r="F55" s="49"/>
      <c r="G55" s="49"/>
      <c r="H55" s="49"/>
      <c r="I55" s="50"/>
    </row>
    <row r="56" spans="1:9" s="12" customFormat="1" ht="21">
      <c r="A56" s="10" t="s">
        <v>15</v>
      </c>
      <c r="B56" s="4">
        <v>0</v>
      </c>
      <c r="C56" s="4">
        <v>0</v>
      </c>
      <c r="D56" s="4">
        <f>B56*C56</f>
        <v>0</v>
      </c>
      <c r="E56" s="4">
        <v>0</v>
      </c>
      <c r="F56" s="4">
        <v>0</v>
      </c>
      <c r="G56" s="4">
        <f>E56*F56</f>
        <v>0</v>
      </c>
      <c r="H56" s="4">
        <f>D56+G56</f>
        <v>0</v>
      </c>
      <c r="I56" s="11">
        <f>H56/18</f>
        <v>0</v>
      </c>
    </row>
    <row r="57" spans="1:9" s="12" customFormat="1" ht="21">
      <c r="A57" s="10" t="s">
        <v>14</v>
      </c>
      <c r="B57" s="4">
        <f>28</f>
        <v>28</v>
      </c>
      <c r="C57" s="4">
        <v>21</v>
      </c>
      <c r="D57" s="4">
        <f>B57*C57</f>
        <v>588</v>
      </c>
      <c r="E57" s="4">
        <v>0</v>
      </c>
      <c r="F57" s="4">
        <v>0</v>
      </c>
      <c r="G57" s="4">
        <f>E57*F57</f>
        <v>0</v>
      </c>
      <c r="H57" s="4">
        <f>D57+G57</f>
        <v>588</v>
      </c>
      <c r="I57" s="11">
        <f>H57/18</f>
        <v>33</v>
      </c>
    </row>
    <row r="58" spans="1:11" s="12" customFormat="1" ht="21">
      <c r="A58" s="13" t="s">
        <v>172</v>
      </c>
      <c r="B58" s="7">
        <f>SUM(B56:B57)</f>
        <v>28</v>
      </c>
      <c r="C58" s="7"/>
      <c r="D58" s="7"/>
      <c r="E58" s="7">
        <f>SUM(E56:E57)</f>
        <v>0</v>
      </c>
      <c r="F58" s="7"/>
      <c r="G58" s="7"/>
      <c r="H58" s="7">
        <f>SUM(H56:H57)</f>
        <v>588</v>
      </c>
      <c r="I58" s="14">
        <f>SUM(I56:I57)</f>
        <v>33</v>
      </c>
      <c r="K58" s="31"/>
    </row>
    <row r="59" spans="1:9" ht="18.75" customHeight="1">
      <c r="A59" s="48" t="s">
        <v>306</v>
      </c>
      <c r="B59" s="49"/>
      <c r="C59" s="49"/>
      <c r="D59" s="49"/>
      <c r="E59" s="49"/>
      <c r="F59" s="49"/>
      <c r="G59" s="49"/>
      <c r="H59" s="49"/>
      <c r="I59" s="50"/>
    </row>
    <row r="60" spans="1:9" s="12" customFormat="1" ht="21">
      <c r="A60" s="10" t="s">
        <v>15</v>
      </c>
      <c r="B60" s="4">
        <f>0</f>
        <v>0</v>
      </c>
      <c r="C60" s="4">
        <v>0</v>
      </c>
      <c r="D60" s="4">
        <f>B60*C60</f>
        <v>0</v>
      </c>
      <c r="E60" s="4">
        <v>0</v>
      </c>
      <c r="F60" s="4">
        <v>0</v>
      </c>
      <c r="G60" s="4">
        <f>E60*F60</f>
        <v>0</v>
      </c>
      <c r="H60" s="4">
        <f>D60+G60</f>
        <v>0</v>
      </c>
      <c r="I60" s="15">
        <f>H60/18</f>
        <v>0</v>
      </c>
    </row>
    <row r="61" spans="1:9" s="12" customFormat="1" ht="21">
      <c r="A61" s="10" t="s">
        <v>14</v>
      </c>
      <c r="B61" s="4">
        <f>31</f>
        <v>31</v>
      </c>
      <c r="C61" s="4">
        <v>22</v>
      </c>
      <c r="D61" s="4">
        <f>B61*C61</f>
        <v>682</v>
      </c>
      <c r="E61" s="4">
        <v>0</v>
      </c>
      <c r="F61" s="4">
        <v>0</v>
      </c>
      <c r="G61" s="4">
        <f>E61*F61</f>
        <v>0</v>
      </c>
      <c r="H61" s="4">
        <f>D61+G61</f>
        <v>682</v>
      </c>
      <c r="I61" s="15">
        <f>H61/18</f>
        <v>38</v>
      </c>
    </row>
    <row r="62" spans="1:9" s="12" customFormat="1" ht="21">
      <c r="A62" s="13" t="s">
        <v>169</v>
      </c>
      <c r="B62" s="7">
        <f>SUM(B60:B61)</f>
        <v>31</v>
      </c>
      <c r="C62" s="7"/>
      <c r="D62" s="7"/>
      <c r="E62" s="7">
        <f>SUM(E60:E61)</f>
        <v>0</v>
      </c>
      <c r="F62" s="7"/>
      <c r="G62" s="7"/>
      <c r="H62" s="7">
        <f>SUM(H60:H61)</f>
        <v>682</v>
      </c>
      <c r="I62" s="16">
        <f>SUM(I60:I61)</f>
        <v>38</v>
      </c>
    </row>
    <row r="63" spans="1:9" ht="20.25" customHeight="1">
      <c r="A63" s="48" t="s">
        <v>173</v>
      </c>
      <c r="B63" s="49"/>
      <c r="C63" s="49"/>
      <c r="D63" s="49"/>
      <c r="E63" s="49"/>
      <c r="F63" s="49"/>
      <c r="G63" s="49"/>
      <c r="H63" s="49"/>
      <c r="I63" s="50"/>
    </row>
    <row r="64" spans="1:9" s="12" customFormat="1" ht="21">
      <c r="A64" s="10" t="s">
        <v>15</v>
      </c>
      <c r="B64" s="4">
        <f>35</f>
        <v>35</v>
      </c>
      <c r="C64" s="4">
        <v>22</v>
      </c>
      <c r="D64" s="4">
        <f>B64*C64</f>
        <v>770</v>
      </c>
      <c r="E64" s="4">
        <v>0</v>
      </c>
      <c r="F64" s="4">
        <v>0</v>
      </c>
      <c r="G64" s="4">
        <f>E64*F64</f>
        <v>0</v>
      </c>
      <c r="H64" s="4">
        <f>D64+G64</f>
        <v>770</v>
      </c>
      <c r="I64" s="15">
        <f>H64/18</f>
        <v>43</v>
      </c>
    </row>
    <row r="65" spans="1:9" s="12" customFormat="1" ht="21">
      <c r="A65" s="10" t="s">
        <v>14</v>
      </c>
      <c r="B65" s="4">
        <f>26</f>
        <v>26</v>
      </c>
      <c r="C65" s="4">
        <v>23</v>
      </c>
      <c r="D65" s="4">
        <f>B65*C65</f>
        <v>598</v>
      </c>
      <c r="E65" s="4">
        <v>0</v>
      </c>
      <c r="F65" s="4">
        <v>0</v>
      </c>
      <c r="G65" s="4">
        <f>E65*F65</f>
        <v>0</v>
      </c>
      <c r="H65" s="4">
        <f>D65+G65</f>
        <v>598</v>
      </c>
      <c r="I65" s="15">
        <f>H65/18</f>
        <v>33</v>
      </c>
    </row>
    <row r="66" spans="1:9" s="12" customFormat="1" ht="21">
      <c r="A66" s="13" t="s">
        <v>174</v>
      </c>
      <c r="B66" s="7">
        <f>SUM(B64:B65)</f>
        <v>61</v>
      </c>
      <c r="C66" s="7"/>
      <c r="D66" s="7"/>
      <c r="E66" s="7">
        <f>SUM(E64:E65)</f>
        <v>0</v>
      </c>
      <c r="F66" s="7">
        <v>0</v>
      </c>
      <c r="G66" s="7"/>
      <c r="H66" s="7">
        <f>SUM(H64:H65)</f>
        <v>1368</v>
      </c>
      <c r="I66" s="16">
        <f>SUM(I64:I65)</f>
        <v>76</v>
      </c>
    </row>
    <row r="67" spans="1:9" ht="20.25" customHeight="1">
      <c r="A67" s="48" t="s">
        <v>175</v>
      </c>
      <c r="B67" s="49"/>
      <c r="C67" s="49"/>
      <c r="D67" s="49"/>
      <c r="E67" s="49"/>
      <c r="F67" s="49"/>
      <c r="G67" s="49"/>
      <c r="H67" s="49"/>
      <c r="I67" s="50"/>
    </row>
    <row r="68" spans="1:9" s="12" customFormat="1" ht="21">
      <c r="A68" s="10" t="s">
        <v>15</v>
      </c>
      <c r="B68" s="4">
        <f>36</f>
        <v>36</v>
      </c>
      <c r="C68" s="4">
        <v>22</v>
      </c>
      <c r="D68" s="4">
        <f>B68*C68</f>
        <v>792</v>
      </c>
      <c r="E68" s="4">
        <v>0</v>
      </c>
      <c r="F68" s="4">
        <v>0</v>
      </c>
      <c r="G68" s="4">
        <f>E68*F68</f>
        <v>0</v>
      </c>
      <c r="H68" s="4">
        <f>D68+G68</f>
        <v>792</v>
      </c>
      <c r="I68" s="15">
        <f>H68/18</f>
        <v>44</v>
      </c>
    </row>
    <row r="69" spans="1:9" s="12" customFormat="1" ht="21">
      <c r="A69" s="10" t="s">
        <v>14</v>
      </c>
      <c r="B69" s="4">
        <f>28</f>
        <v>28</v>
      </c>
      <c r="C69" s="4">
        <v>22</v>
      </c>
      <c r="D69" s="4">
        <f>B69*C69</f>
        <v>616</v>
      </c>
      <c r="E69" s="4">
        <v>0</v>
      </c>
      <c r="F69" s="4">
        <v>0</v>
      </c>
      <c r="G69" s="4">
        <f>E69*F69</f>
        <v>0</v>
      </c>
      <c r="H69" s="4">
        <f>D69+G69</f>
        <v>616</v>
      </c>
      <c r="I69" s="15">
        <f>H69/18</f>
        <v>34</v>
      </c>
    </row>
    <row r="70" spans="1:9" s="12" customFormat="1" ht="21">
      <c r="A70" s="13" t="s">
        <v>127</v>
      </c>
      <c r="B70" s="7">
        <f>SUM(B68:B69)</f>
        <v>64</v>
      </c>
      <c r="C70" s="7"/>
      <c r="D70" s="7"/>
      <c r="E70" s="7">
        <f>SUM(E68:E69)</f>
        <v>0</v>
      </c>
      <c r="F70" s="7">
        <v>0</v>
      </c>
      <c r="G70" s="7"/>
      <c r="H70" s="7">
        <f>SUM(H68:H69)</f>
        <v>1408</v>
      </c>
      <c r="I70" s="16">
        <f>SUM(I68:I69)</f>
        <v>78</v>
      </c>
    </row>
    <row r="71" spans="1:9" ht="20.25" customHeight="1">
      <c r="A71" s="48" t="s">
        <v>176</v>
      </c>
      <c r="B71" s="49"/>
      <c r="C71" s="49"/>
      <c r="D71" s="49"/>
      <c r="E71" s="49"/>
      <c r="F71" s="49"/>
      <c r="G71" s="49"/>
      <c r="H71" s="49"/>
      <c r="I71" s="50"/>
    </row>
    <row r="72" spans="1:9" s="12" customFormat="1" ht="21">
      <c r="A72" s="10" t="s">
        <v>15</v>
      </c>
      <c r="B72" s="4">
        <f>32</f>
        <v>32</v>
      </c>
      <c r="C72" s="4">
        <v>22</v>
      </c>
      <c r="D72" s="4">
        <f>B72*C72</f>
        <v>704</v>
      </c>
      <c r="E72" s="4">
        <v>0</v>
      </c>
      <c r="F72" s="4">
        <v>0</v>
      </c>
      <c r="G72" s="4">
        <f>E72*F72</f>
        <v>0</v>
      </c>
      <c r="H72" s="4">
        <f>D72+G72</f>
        <v>704</v>
      </c>
      <c r="I72" s="15">
        <f>H72/18</f>
        <v>39</v>
      </c>
    </row>
    <row r="73" spans="1:9" s="12" customFormat="1" ht="21">
      <c r="A73" s="10" t="s">
        <v>14</v>
      </c>
      <c r="B73" s="4">
        <f>26</f>
        <v>26</v>
      </c>
      <c r="C73" s="4">
        <v>22</v>
      </c>
      <c r="D73" s="4">
        <f>B73*C73</f>
        <v>572</v>
      </c>
      <c r="E73" s="4">
        <v>0</v>
      </c>
      <c r="F73" s="4">
        <v>0</v>
      </c>
      <c r="G73" s="4">
        <f>E73*F73</f>
        <v>0</v>
      </c>
      <c r="H73" s="4">
        <f>D73+G73</f>
        <v>572</v>
      </c>
      <c r="I73" s="15">
        <f>H73/18</f>
        <v>32</v>
      </c>
    </row>
    <row r="74" spans="1:9" s="12" customFormat="1" ht="21">
      <c r="A74" s="13" t="s">
        <v>177</v>
      </c>
      <c r="B74" s="7">
        <f>SUM(B72:B73)</f>
        <v>58</v>
      </c>
      <c r="C74" s="7"/>
      <c r="D74" s="7"/>
      <c r="E74" s="7">
        <f>SUM(E72:E73)</f>
        <v>0</v>
      </c>
      <c r="F74" s="7">
        <v>0</v>
      </c>
      <c r="G74" s="7"/>
      <c r="H74" s="7">
        <f>SUM(H72:H73)</f>
        <v>1276</v>
      </c>
      <c r="I74" s="16">
        <f>SUM(I72:I73)</f>
        <v>71</v>
      </c>
    </row>
    <row r="75" spans="1:9" ht="20.25" customHeight="1">
      <c r="A75" s="48" t="s">
        <v>178</v>
      </c>
      <c r="B75" s="49"/>
      <c r="C75" s="49"/>
      <c r="D75" s="49"/>
      <c r="E75" s="49"/>
      <c r="F75" s="49"/>
      <c r="G75" s="49"/>
      <c r="H75" s="49"/>
      <c r="I75" s="50"/>
    </row>
    <row r="76" spans="1:9" s="12" customFormat="1" ht="21">
      <c r="A76" s="10" t="s">
        <v>15</v>
      </c>
      <c r="B76" s="4">
        <f>25</f>
        <v>25</v>
      </c>
      <c r="C76" s="4">
        <v>22</v>
      </c>
      <c r="D76" s="4">
        <f>B76*C76</f>
        <v>550</v>
      </c>
      <c r="E76" s="4">
        <v>0</v>
      </c>
      <c r="F76" s="4">
        <v>0</v>
      </c>
      <c r="G76" s="4">
        <f>E76*F76</f>
        <v>0</v>
      </c>
      <c r="H76" s="4">
        <f>D76+G76</f>
        <v>550</v>
      </c>
      <c r="I76" s="15">
        <f>H76/18</f>
        <v>31</v>
      </c>
    </row>
    <row r="77" spans="1:9" s="12" customFormat="1" ht="21">
      <c r="A77" s="10" t="s">
        <v>14</v>
      </c>
      <c r="B77" s="4">
        <f>18</f>
        <v>18</v>
      </c>
      <c r="C77" s="4">
        <v>22</v>
      </c>
      <c r="D77" s="4">
        <f>B77*C77</f>
        <v>396</v>
      </c>
      <c r="E77" s="4">
        <v>0</v>
      </c>
      <c r="F77" s="4">
        <v>0</v>
      </c>
      <c r="G77" s="4">
        <f>E77*F77</f>
        <v>0</v>
      </c>
      <c r="H77" s="4">
        <f>D77+G77</f>
        <v>396</v>
      </c>
      <c r="I77" s="15">
        <f>H77/18</f>
        <v>22</v>
      </c>
    </row>
    <row r="78" spans="1:9" s="12" customFormat="1" ht="21">
      <c r="A78" s="13" t="s">
        <v>165</v>
      </c>
      <c r="B78" s="7">
        <f>SUM(B76:B77)</f>
        <v>43</v>
      </c>
      <c r="C78" s="7"/>
      <c r="D78" s="7"/>
      <c r="E78" s="7">
        <f>SUM(E76:E77)</f>
        <v>0</v>
      </c>
      <c r="F78" s="7">
        <v>0</v>
      </c>
      <c r="G78" s="7"/>
      <c r="H78" s="7">
        <f>SUM(H76:H77)</f>
        <v>946</v>
      </c>
      <c r="I78" s="16">
        <f>SUM(I76:I77)</f>
        <v>53</v>
      </c>
    </row>
    <row r="79" spans="1:9" ht="20.25" customHeight="1">
      <c r="A79" s="48" t="s">
        <v>179</v>
      </c>
      <c r="B79" s="49"/>
      <c r="C79" s="49"/>
      <c r="D79" s="49"/>
      <c r="E79" s="49"/>
      <c r="F79" s="49"/>
      <c r="G79" s="49"/>
      <c r="H79" s="49"/>
      <c r="I79" s="50"/>
    </row>
    <row r="80" spans="1:9" s="12" customFormat="1" ht="21">
      <c r="A80" s="10" t="s">
        <v>15</v>
      </c>
      <c r="B80" s="4">
        <f>32</f>
        <v>32</v>
      </c>
      <c r="C80" s="4">
        <v>22</v>
      </c>
      <c r="D80" s="4">
        <f>B80*C80</f>
        <v>704</v>
      </c>
      <c r="E80" s="4">
        <v>0</v>
      </c>
      <c r="F80" s="4">
        <v>0</v>
      </c>
      <c r="G80" s="4">
        <f>E80*F80</f>
        <v>0</v>
      </c>
      <c r="H80" s="4">
        <f>D80+G80</f>
        <v>704</v>
      </c>
      <c r="I80" s="15">
        <f>H80/18</f>
        <v>39</v>
      </c>
    </row>
    <row r="81" spans="1:9" s="12" customFormat="1" ht="21">
      <c r="A81" s="10" t="s">
        <v>14</v>
      </c>
      <c r="B81" s="4">
        <f>20</f>
        <v>20</v>
      </c>
      <c r="C81" s="4">
        <v>21</v>
      </c>
      <c r="D81" s="4">
        <f>B81*C81</f>
        <v>420</v>
      </c>
      <c r="E81" s="4">
        <v>0</v>
      </c>
      <c r="F81" s="4">
        <v>0</v>
      </c>
      <c r="G81" s="4">
        <f>E81*F81</f>
        <v>0</v>
      </c>
      <c r="H81" s="4">
        <f>D81+G81</f>
        <v>420</v>
      </c>
      <c r="I81" s="15">
        <f>H81/18</f>
        <v>23</v>
      </c>
    </row>
    <row r="82" spans="1:9" s="12" customFormat="1" ht="21">
      <c r="A82" s="38" t="s">
        <v>131</v>
      </c>
      <c r="B82" s="7">
        <f>SUM(B80:B81)</f>
        <v>52</v>
      </c>
      <c r="C82" s="7"/>
      <c r="D82" s="7"/>
      <c r="E82" s="7">
        <f>SUM(E80:E81)</f>
        <v>0</v>
      </c>
      <c r="F82" s="7">
        <v>0</v>
      </c>
      <c r="G82" s="7"/>
      <c r="H82" s="7">
        <f>SUM(H80:H81)</f>
        <v>1124</v>
      </c>
      <c r="I82" s="16">
        <f>SUM(I80:I81)</f>
        <v>62</v>
      </c>
    </row>
    <row r="83" spans="1:9" ht="20.25" customHeight="1">
      <c r="A83" s="48" t="s">
        <v>187</v>
      </c>
      <c r="B83" s="49"/>
      <c r="C83" s="49"/>
      <c r="D83" s="49"/>
      <c r="E83" s="49"/>
      <c r="F83" s="49"/>
      <c r="G83" s="49"/>
      <c r="H83" s="49"/>
      <c r="I83" s="50"/>
    </row>
    <row r="84" spans="1:9" s="12" customFormat="1" ht="21">
      <c r="A84" s="10" t="s">
        <v>15</v>
      </c>
      <c r="B84" s="4">
        <f>40</f>
        <v>40</v>
      </c>
      <c r="C84" s="4">
        <v>20</v>
      </c>
      <c r="D84" s="4">
        <f>B84*C84</f>
        <v>800</v>
      </c>
      <c r="E84" s="4">
        <v>0</v>
      </c>
      <c r="F84" s="4">
        <v>0</v>
      </c>
      <c r="G84" s="4">
        <f>E84*F84</f>
        <v>0</v>
      </c>
      <c r="H84" s="4">
        <f>D84+G84</f>
        <v>800</v>
      </c>
      <c r="I84" s="15">
        <f>H84/18</f>
        <v>44</v>
      </c>
    </row>
    <row r="85" spans="1:9" s="12" customFormat="1" ht="21">
      <c r="A85" s="10" t="s">
        <v>14</v>
      </c>
      <c r="B85" s="4">
        <f>28</f>
        <v>28</v>
      </c>
      <c r="C85" s="4">
        <v>19</v>
      </c>
      <c r="D85" s="4">
        <f>B85*C85</f>
        <v>532</v>
      </c>
      <c r="E85" s="4">
        <v>0</v>
      </c>
      <c r="F85" s="4">
        <v>0</v>
      </c>
      <c r="G85" s="4">
        <f>E85*F85</f>
        <v>0</v>
      </c>
      <c r="H85" s="4">
        <f>D85+G85</f>
        <v>532</v>
      </c>
      <c r="I85" s="15">
        <f>H85/18</f>
        <v>30</v>
      </c>
    </row>
    <row r="86" spans="1:9" s="12" customFormat="1" ht="21">
      <c r="A86" s="13" t="s">
        <v>117</v>
      </c>
      <c r="B86" s="7">
        <f>SUM(B84:B85)</f>
        <v>68</v>
      </c>
      <c r="C86" s="7"/>
      <c r="D86" s="7"/>
      <c r="E86" s="7">
        <f>SUM(E84:E85)</f>
        <v>0</v>
      </c>
      <c r="F86" s="7">
        <v>0</v>
      </c>
      <c r="G86" s="7"/>
      <c r="H86" s="7">
        <f>SUM(H84:H85)</f>
        <v>1332</v>
      </c>
      <c r="I86" s="16">
        <f>SUM(I84:I85)</f>
        <v>74</v>
      </c>
    </row>
    <row r="87" spans="1:9" s="12" customFormat="1" ht="23.25">
      <c r="A87" s="26" t="s">
        <v>60</v>
      </c>
      <c r="B87" s="8">
        <f>B86+B82+B78+B74+B70+B66+B62+B58</f>
        <v>405</v>
      </c>
      <c r="C87" s="8"/>
      <c r="D87" s="8"/>
      <c r="E87" s="8">
        <f>E66+E62+E58</f>
        <v>0</v>
      </c>
      <c r="F87" s="8"/>
      <c r="G87" s="8"/>
      <c r="H87" s="8">
        <f>H86+H82+H78+H74+H70+H66+H62+H58</f>
        <v>8724</v>
      </c>
      <c r="I87" s="8">
        <f>I86+I82+I78+I74+I70+I66+I62+I58</f>
        <v>485</v>
      </c>
    </row>
    <row r="88" spans="1:9" ht="21">
      <c r="A88" s="48" t="s">
        <v>180</v>
      </c>
      <c r="B88" s="49"/>
      <c r="C88" s="49"/>
      <c r="D88" s="49"/>
      <c r="E88" s="49"/>
      <c r="F88" s="49"/>
      <c r="G88" s="49"/>
      <c r="H88" s="49"/>
      <c r="I88" s="50"/>
    </row>
    <row r="89" spans="1:9" s="12" customFormat="1" ht="21">
      <c r="A89" s="10" t="s">
        <v>15</v>
      </c>
      <c r="B89" s="4">
        <v>0</v>
      </c>
      <c r="C89" s="4">
        <v>0</v>
      </c>
      <c r="D89" s="4">
        <f>B89*C89</f>
        <v>0</v>
      </c>
      <c r="E89" s="4">
        <v>0</v>
      </c>
      <c r="F89" s="4">
        <v>0</v>
      </c>
      <c r="G89" s="4">
        <f>E89*F89</f>
        <v>0</v>
      </c>
      <c r="H89" s="4">
        <f>D89+G89</f>
        <v>0</v>
      </c>
      <c r="I89" s="15">
        <f>H89/18</f>
        <v>0</v>
      </c>
    </row>
    <row r="90" spans="1:9" s="12" customFormat="1" ht="21">
      <c r="A90" s="10" t="s">
        <v>14</v>
      </c>
      <c r="B90" s="4">
        <f>26</f>
        <v>26</v>
      </c>
      <c r="C90" s="4">
        <v>22</v>
      </c>
      <c r="D90" s="4">
        <f>B90*C90</f>
        <v>572</v>
      </c>
      <c r="E90" s="4">
        <v>0</v>
      </c>
      <c r="F90" s="4">
        <v>0</v>
      </c>
      <c r="G90" s="4">
        <f>E90*F90</f>
        <v>0</v>
      </c>
      <c r="H90" s="4">
        <f>D90+G90</f>
        <v>572</v>
      </c>
      <c r="I90" s="15">
        <f>H90/18</f>
        <v>32</v>
      </c>
    </row>
    <row r="91" spans="1:9" s="12" customFormat="1" ht="21">
      <c r="A91" s="13" t="s">
        <v>36</v>
      </c>
      <c r="B91" s="7">
        <f>SUM(B89:B90)</f>
        <v>26</v>
      </c>
      <c r="C91" s="7"/>
      <c r="D91" s="7"/>
      <c r="E91" s="7">
        <f>SUM(E89:E90)</f>
        <v>0</v>
      </c>
      <c r="F91" s="7"/>
      <c r="G91" s="7"/>
      <c r="H91" s="7">
        <f>SUM(H89:H90)</f>
        <v>572</v>
      </c>
      <c r="I91" s="16">
        <f>SUM(I89:I90)</f>
        <v>32</v>
      </c>
    </row>
    <row r="92" spans="1:9" ht="21">
      <c r="A92" s="48" t="s">
        <v>181</v>
      </c>
      <c r="B92" s="49"/>
      <c r="C92" s="49"/>
      <c r="D92" s="49"/>
      <c r="E92" s="49"/>
      <c r="F92" s="49"/>
      <c r="G92" s="49"/>
      <c r="H92" s="49"/>
      <c r="I92" s="50"/>
    </row>
    <row r="93" spans="1:9" s="12" customFormat="1" ht="21">
      <c r="A93" s="10" t="s">
        <v>15</v>
      </c>
      <c r="B93" s="4">
        <v>0</v>
      </c>
      <c r="C93" s="4">
        <v>0</v>
      </c>
      <c r="D93" s="4">
        <f>B93*C93</f>
        <v>0</v>
      </c>
      <c r="E93" s="4">
        <v>0</v>
      </c>
      <c r="F93" s="4">
        <v>0</v>
      </c>
      <c r="G93" s="4">
        <f>E93*F93</f>
        <v>0</v>
      </c>
      <c r="H93" s="4">
        <f>D93+G93</f>
        <v>0</v>
      </c>
      <c r="I93" s="15">
        <f>H93/18</f>
        <v>0</v>
      </c>
    </row>
    <row r="94" spans="1:9" s="12" customFormat="1" ht="21">
      <c r="A94" s="10" t="s">
        <v>14</v>
      </c>
      <c r="B94" s="4">
        <f>26</f>
        <v>26</v>
      </c>
      <c r="C94" s="4">
        <v>21</v>
      </c>
      <c r="D94" s="4">
        <f>B94*C94</f>
        <v>546</v>
      </c>
      <c r="E94" s="4">
        <v>0</v>
      </c>
      <c r="F94" s="4">
        <v>0</v>
      </c>
      <c r="G94" s="4">
        <f>E94*F94</f>
        <v>0</v>
      </c>
      <c r="H94" s="4">
        <f>D94+G94</f>
        <v>546</v>
      </c>
      <c r="I94" s="15">
        <f>H94/18</f>
        <v>30</v>
      </c>
    </row>
    <row r="95" spans="1:9" s="12" customFormat="1" ht="21">
      <c r="A95" s="10" t="s">
        <v>26</v>
      </c>
      <c r="B95" s="4">
        <f>23</f>
        <v>23</v>
      </c>
      <c r="C95" s="4">
        <v>0</v>
      </c>
      <c r="D95" s="4">
        <f>B95*C95</f>
        <v>0</v>
      </c>
      <c r="E95" s="4">
        <v>0</v>
      </c>
      <c r="F95" s="4">
        <v>0</v>
      </c>
      <c r="G95" s="4">
        <f>E95*F95</f>
        <v>0</v>
      </c>
      <c r="H95" s="4">
        <f>D95+G95</f>
        <v>0</v>
      </c>
      <c r="I95" s="15">
        <f>H95/18</f>
        <v>0</v>
      </c>
    </row>
    <row r="96" spans="1:9" s="12" customFormat="1" ht="21">
      <c r="A96" s="13" t="s">
        <v>135</v>
      </c>
      <c r="B96" s="7">
        <f>SUM(B93:B95)</f>
        <v>49</v>
      </c>
      <c r="C96" s="7"/>
      <c r="D96" s="7"/>
      <c r="E96" s="7">
        <f>SUM(E93:E95)</f>
        <v>0</v>
      </c>
      <c r="F96" s="7"/>
      <c r="G96" s="7"/>
      <c r="H96" s="7">
        <f>SUM(H93:H95)</f>
        <v>546</v>
      </c>
      <c r="I96" s="16">
        <f>SUM(I93:I95)</f>
        <v>30</v>
      </c>
    </row>
    <row r="97" spans="1:9" ht="21">
      <c r="A97" s="48" t="s">
        <v>182</v>
      </c>
      <c r="B97" s="49"/>
      <c r="C97" s="49"/>
      <c r="D97" s="49"/>
      <c r="E97" s="49"/>
      <c r="F97" s="49"/>
      <c r="G97" s="49"/>
      <c r="H97" s="49"/>
      <c r="I97" s="50"/>
    </row>
    <row r="98" spans="1:9" s="12" customFormat="1" ht="21">
      <c r="A98" s="10" t="s">
        <v>15</v>
      </c>
      <c r="B98" s="4">
        <v>0</v>
      </c>
      <c r="C98" s="4">
        <v>0</v>
      </c>
      <c r="D98" s="4">
        <f>B98*C98</f>
        <v>0</v>
      </c>
      <c r="E98" s="4">
        <v>0</v>
      </c>
      <c r="F98" s="4">
        <v>0</v>
      </c>
      <c r="G98" s="4">
        <f>E98*F98</f>
        <v>0</v>
      </c>
      <c r="H98" s="4">
        <f>D98+G98</f>
        <v>0</v>
      </c>
      <c r="I98" s="15">
        <f>H98/18</f>
        <v>0</v>
      </c>
    </row>
    <row r="99" spans="1:9" s="12" customFormat="1" ht="21">
      <c r="A99" s="10" t="s">
        <v>14</v>
      </c>
      <c r="B99" s="4">
        <f>35</f>
        <v>35</v>
      </c>
      <c r="C99" s="4">
        <v>20</v>
      </c>
      <c r="D99" s="4">
        <f>B99*C99</f>
        <v>700</v>
      </c>
      <c r="E99" s="4">
        <v>0</v>
      </c>
      <c r="F99" s="4">
        <v>0</v>
      </c>
      <c r="G99" s="4">
        <f>E99*F99</f>
        <v>0</v>
      </c>
      <c r="H99" s="4">
        <f>D99+G99</f>
        <v>700</v>
      </c>
      <c r="I99" s="15">
        <f>H99/18</f>
        <v>39</v>
      </c>
    </row>
    <row r="100" spans="1:9" s="12" customFormat="1" ht="21">
      <c r="A100" s="13" t="s">
        <v>183</v>
      </c>
      <c r="B100" s="7">
        <f>SUM(B98:B99)</f>
        <v>35</v>
      </c>
      <c r="C100" s="7"/>
      <c r="D100" s="7"/>
      <c r="E100" s="7">
        <f>SUM(E98:E99)</f>
        <v>0</v>
      </c>
      <c r="F100" s="7"/>
      <c r="G100" s="7"/>
      <c r="H100" s="7">
        <f>SUM(H98:H99)</f>
        <v>700</v>
      </c>
      <c r="I100" s="16">
        <f>SUM(I98:I99)</f>
        <v>39</v>
      </c>
    </row>
    <row r="101" spans="1:9" ht="21">
      <c r="A101" s="48" t="s">
        <v>184</v>
      </c>
      <c r="B101" s="49"/>
      <c r="C101" s="49"/>
      <c r="D101" s="49"/>
      <c r="E101" s="49"/>
      <c r="F101" s="49"/>
      <c r="G101" s="49"/>
      <c r="H101" s="49"/>
      <c r="I101" s="50"/>
    </row>
    <row r="102" spans="1:9" s="12" customFormat="1" ht="21">
      <c r="A102" s="10" t="s">
        <v>15</v>
      </c>
      <c r="B102" s="4">
        <v>0</v>
      </c>
      <c r="C102" s="4">
        <v>0</v>
      </c>
      <c r="D102" s="4">
        <f>B102*C102</f>
        <v>0</v>
      </c>
      <c r="E102" s="4">
        <v>0</v>
      </c>
      <c r="F102" s="4">
        <v>0</v>
      </c>
      <c r="G102" s="4">
        <f>E102*F102</f>
        <v>0</v>
      </c>
      <c r="H102" s="4">
        <f>D102+G102</f>
        <v>0</v>
      </c>
      <c r="I102" s="15">
        <f>H102/18</f>
        <v>0</v>
      </c>
    </row>
    <row r="103" spans="1:9" s="12" customFormat="1" ht="21">
      <c r="A103" s="10" t="s">
        <v>14</v>
      </c>
      <c r="B103" s="4">
        <f>22</f>
        <v>22</v>
      </c>
      <c r="C103" s="4">
        <v>22</v>
      </c>
      <c r="D103" s="4">
        <f>B103*C103</f>
        <v>484</v>
      </c>
      <c r="E103" s="4">
        <v>0</v>
      </c>
      <c r="F103" s="4">
        <v>0</v>
      </c>
      <c r="G103" s="4">
        <f>E103*F103</f>
        <v>0</v>
      </c>
      <c r="H103" s="4">
        <f>D103+G103</f>
        <v>484</v>
      </c>
      <c r="I103" s="15">
        <f>H103/18</f>
        <v>27</v>
      </c>
    </row>
    <row r="104" spans="1:9" s="12" customFormat="1" ht="21">
      <c r="A104" s="38" t="s">
        <v>185</v>
      </c>
      <c r="B104" s="7">
        <f>SUM(B102:B103)</f>
        <v>22</v>
      </c>
      <c r="C104" s="7"/>
      <c r="D104" s="7"/>
      <c r="E104" s="7">
        <f>SUM(E102:E103)</f>
        <v>0</v>
      </c>
      <c r="F104" s="7"/>
      <c r="G104" s="7"/>
      <c r="H104" s="7">
        <f>SUM(H102:H103)</f>
        <v>484</v>
      </c>
      <c r="I104" s="16">
        <f>SUM(I102:I103)</f>
        <v>27</v>
      </c>
    </row>
    <row r="105" spans="1:9" ht="21">
      <c r="A105" s="48" t="s">
        <v>186</v>
      </c>
      <c r="B105" s="49"/>
      <c r="C105" s="49"/>
      <c r="D105" s="49"/>
      <c r="E105" s="49"/>
      <c r="F105" s="49"/>
      <c r="G105" s="49"/>
      <c r="H105" s="49"/>
      <c r="I105" s="50"/>
    </row>
    <row r="106" spans="1:9" s="12" customFormat="1" ht="21">
      <c r="A106" s="10" t="s">
        <v>15</v>
      </c>
      <c r="B106" s="4">
        <v>0</v>
      </c>
      <c r="C106" s="4">
        <v>0</v>
      </c>
      <c r="D106" s="4">
        <f>B106*C106</f>
        <v>0</v>
      </c>
      <c r="E106" s="4">
        <v>0</v>
      </c>
      <c r="F106" s="4">
        <v>0</v>
      </c>
      <c r="G106" s="4">
        <f>E106*F106</f>
        <v>0</v>
      </c>
      <c r="H106" s="4">
        <f>D106+G106</f>
        <v>0</v>
      </c>
      <c r="I106" s="15">
        <f>H106/18</f>
        <v>0</v>
      </c>
    </row>
    <row r="107" spans="1:9" s="12" customFormat="1" ht="21">
      <c r="A107" s="10" t="s">
        <v>14</v>
      </c>
      <c r="B107" s="4">
        <f>33</f>
        <v>33</v>
      </c>
      <c r="C107" s="4">
        <v>22</v>
      </c>
      <c r="D107" s="4">
        <f>B107*C107</f>
        <v>726</v>
      </c>
      <c r="E107" s="4">
        <v>0</v>
      </c>
      <c r="F107" s="4">
        <v>0</v>
      </c>
      <c r="G107" s="4">
        <f>E107*F107</f>
        <v>0</v>
      </c>
      <c r="H107" s="4">
        <f>D107+G107</f>
        <v>726</v>
      </c>
      <c r="I107" s="15">
        <f>H107/18</f>
        <v>40</v>
      </c>
    </row>
    <row r="108" spans="1:9" s="12" customFormat="1" ht="21">
      <c r="A108" s="10" t="s">
        <v>26</v>
      </c>
      <c r="B108" s="4">
        <f>19</f>
        <v>19</v>
      </c>
      <c r="C108" s="4">
        <v>0</v>
      </c>
      <c r="D108" s="4">
        <f>B108*C108</f>
        <v>0</v>
      </c>
      <c r="E108" s="4">
        <v>0</v>
      </c>
      <c r="F108" s="4">
        <v>0</v>
      </c>
      <c r="G108" s="4">
        <f>E108*F108</f>
        <v>0</v>
      </c>
      <c r="H108" s="4">
        <f>D108+G108</f>
        <v>0</v>
      </c>
      <c r="I108" s="15">
        <f>H108/18</f>
        <v>0</v>
      </c>
    </row>
    <row r="109" spans="1:9" s="12" customFormat="1" ht="21">
      <c r="A109" s="13" t="s">
        <v>137</v>
      </c>
      <c r="B109" s="7">
        <f>SUM(B106:B108)</f>
        <v>52</v>
      </c>
      <c r="C109" s="7"/>
      <c r="D109" s="7"/>
      <c r="E109" s="7">
        <f>SUM(E106:E108)</f>
        <v>0</v>
      </c>
      <c r="F109" s="7"/>
      <c r="G109" s="7"/>
      <c r="H109" s="7">
        <f>SUM(H106:H108)</f>
        <v>726</v>
      </c>
      <c r="I109" s="16">
        <f>SUM(I106:I108)</f>
        <v>40</v>
      </c>
    </row>
    <row r="110" spans="1:11" s="12" customFormat="1" ht="23.25">
      <c r="A110" s="26" t="s">
        <v>188</v>
      </c>
      <c r="B110" s="8">
        <f>B109+B104+B100+B96+B91</f>
        <v>184</v>
      </c>
      <c r="C110" s="8"/>
      <c r="D110" s="8"/>
      <c r="E110" s="8">
        <f>E109+E104+E100+E96+E91</f>
        <v>0</v>
      </c>
      <c r="F110" s="8"/>
      <c r="G110" s="8"/>
      <c r="H110" s="8">
        <f>H109+H104+H100+H96+H91</f>
        <v>3028</v>
      </c>
      <c r="I110" s="8">
        <f>I109+I104+I100+I96+I91</f>
        <v>168</v>
      </c>
      <c r="K110" s="31"/>
    </row>
    <row r="111" spans="1:9" ht="21">
      <c r="A111" s="48" t="s">
        <v>189</v>
      </c>
      <c r="B111" s="49"/>
      <c r="C111" s="49"/>
      <c r="D111" s="49"/>
      <c r="E111" s="49"/>
      <c r="F111" s="49"/>
      <c r="G111" s="49"/>
      <c r="H111" s="49"/>
      <c r="I111" s="50"/>
    </row>
    <row r="112" spans="1:9" s="12" customFormat="1" ht="21">
      <c r="A112" s="10" t="s">
        <v>27</v>
      </c>
      <c r="B112" s="4">
        <f>14</f>
        <v>14</v>
      </c>
      <c r="C112" s="4">
        <v>16</v>
      </c>
      <c r="D112" s="4">
        <f>B112*C112</f>
        <v>224</v>
      </c>
      <c r="E112" s="4"/>
      <c r="F112" s="4"/>
      <c r="G112" s="4">
        <f>E112*F112</f>
        <v>0</v>
      </c>
      <c r="H112" s="4">
        <f>D112+G112</f>
        <v>224</v>
      </c>
      <c r="I112" s="15">
        <f>H112/18</f>
        <v>12</v>
      </c>
    </row>
    <row r="113" spans="1:9" s="12" customFormat="1" ht="21">
      <c r="A113" s="13" t="s">
        <v>190</v>
      </c>
      <c r="B113" s="7">
        <f>SUM(B112:B112)</f>
        <v>14</v>
      </c>
      <c r="C113" s="7"/>
      <c r="D113" s="7"/>
      <c r="E113" s="7">
        <f>SUM(E112:E112)</f>
        <v>0</v>
      </c>
      <c r="F113" s="7"/>
      <c r="G113" s="7"/>
      <c r="H113" s="7">
        <f>SUM(H112:H112)</f>
        <v>224</v>
      </c>
      <c r="I113" s="16">
        <f>SUM(I112:I112)</f>
        <v>12</v>
      </c>
    </row>
    <row r="114" spans="1:9" ht="21">
      <c r="A114" s="48" t="s">
        <v>191</v>
      </c>
      <c r="B114" s="49"/>
      <c r="C114" s="49"/>
      <c r="D114" s="49"/>
      <c r="E114" s="49"/>
      <c r="F114" s="49"/>
      <c r="G114" s="49"/>
      <c r="H114" s="49"/>
      <c r="I114" s="50"/>
    </row>
    <row r="115" spans="1:9" s="12" customFormat="1" ht="21">
      <c r="A115" s="10" t="s">
        <v>27</v>
      </c>
      <c r="B115" s="4">
        <f>14</f>
        <v>14</v>
      </c>
      <c r="C115" s="4">
        <v>0</v>
      </c>
      <c r="D115" s="4">
        <f>B115*C115</f>
        <v>0</v>
      </c>
      <c r="E115" s="4"/>
      <c r="F115" s="4"/>
      <c r="G115" s="4">
        <f>E115*F115</f>
        <v>0</v>
      </c>
      <c r="H115" s="4">
        <f>D115+G115</f>
        <v>0</v>
      </c>
      <c r="I115" s="15">
        <f>H115/18</f>
        <v>0</v>
      </c>
    </row>
    <row r="116" spans="1:9" s="12" customFormat="1" ht="21">
      <c r="A116" s="13" t="s">
        <v>36</v>
      </c>
      <c r="B116" s="7">
        <f>SUM(B115:B115)</f>
        <v>14</v>
      </c>
      <c r="C116" s="7"/>
      <c r="D116" s="7"/>
      <c r="E116" s="7">
        <f>SUM(E115:E115)</f>
        <v>0</v>
      </c>
      <c r="F116" s="7"/>
      <c r="G116" s="7"/>
      <c r="H116" s="7">
        <f>SUM(H115:H115)</f>
        <v>0</v>
      </c>
      <c r="I116" s="16">
        <f>SUM(I115:I115)</f>
        <v>0</v>
      </c>
    </row>
    <row r="117" spans="1:9" ht="21">
      <c r="A117" s="48" t="s">
        <v>192</v>
      </c>
      <c r="B117" s="49"/>
      <c r="C117" s="49"/>
      <c r="D117" s="49"/>
      <c r="E117" s="49"/>
      <c r="F117" s="49"/>
      <c r="G117" s="49"/>
      <c r="H117" s="49"/>
      <c r="I117" s="50"/>
    </row>
    <row r="118" spans="1:9" s="12" customFormat="1" ht="21">
      <c r="A118" s="10" t="s">
        <v>15</v>
      </c>
      <c r="B118" s="4">
        <v>0</v>
      </c>
      <c r="C118" s="4">
        <v>0</v>
      </c>
      <c r="D118" s="4">
        <f>B118*C118</f>
        <v>0</v>
      </c>
      <c r="E118" s="4">
        <v>0</v>
      </c>
      <c r="F118" s="4">
        <v>0</v>
      </c>
      <c r="G118" s="4">
        <f>E118*F118</f>
        <v>0</v>
      </c>
      <c r="H118" s="4">
        <f>D118+G118</f>
        <v>0</v>
      </c>
      <c r="I118" s="15">
        <f>H118/18</f>
        <v>0</v>
      </c>
    </row>
    <row r="119" spans="1:9" s="12" customFormat="1" ht="21">
      <c r="A119" s="10" t="s">
        <v>14</v>
      </c>
      <c r="B119" s="4">
        <f>12</f>
        <v>12</v>
      </c>
      <c r="C119" s="4">
        <v>19</v>
      </c>
      <c r="D119" s="4">
        <f>B119*C119</f>
        <v>228</v>
      </c>
      <c r="E119" s="4">
        <v>0</v>
      </c>
      <c r="F119" s="4">
        <v>0</v>
      </c>
      <c r="G119" s="4">
        <f>E119*F119</f>
        <v>0</v>
      </c>
      <c r="H119" s="4">
        <f>D119+G119</f>
        <v>228</v>
      </c>
      <c r="I119" s="15">
        <f>H119/18</f>
        <v>13</v>
      </c>
    </row>
    <row r="120" spans="1:9" s="12" customFormat="1" ht="21">
      <c r="A120" s="10" t="s">
        <v>26</v>
      </c>
      <c r="B120" s="4">
        <f>23</f>
        <v>23</v>
      </c>
      <c r="C120" s="4">
        <v>12</v>
      </c>
      <c r="D120" s="4">
        <f>B120*C120</f>
        <v>276</v>
      </c>
      <c r="E120" s="4">
        <v>0</v>
      </c>
      <c r="F120" s="4">
        <v>0</v>
      </c>
      <c r="G120" s="4">
        <f>E120*F120</f>
        <v>0</v>
      </c>
      <c r="H120" s="4">
        <f>D120+G120</f>
        <v>276</v>
      </c>
      <c r="I120" s="15">
        <f>H120/18</f>
        <v>15</v>
      </c>
    </row>
    <row r="121" spans="1:9" s="12" customFormat="1" ht="21">
      <c r="A121" s="13" t="s">
        <v>36</v>
      </c>
      <c r="B121" s="7">
        <f>SUM(B118:B120)</f>
        <v>35</v>
      </c>
      <c r="C121" s="7"/>
      <c r="D121" s="7"/>
      <c r="E121" s="7">
        <f>SUM(E118:E120)</f>
        <v>0</v>
      </c>
      <c r="F121" s="7"/>
      <c r="G121" s="7"/>
      <c r="H121" s="7">
        <f>SUM(H118:H120)</f>
        <v>504</v>
      </c>
      <c r="I121" s="16">
        <f>SUM(I118:I120)</f>
        <v>28</v>
      </c>
    </row>
    <row r="122" spans="1:9" ht="21">
      <c r="A122" s="48" t="s">
        <v>193</v>
      </c>
      <c r="B122" s="49"/>
      <c r="C122" s="49"/>
      <c r="D122" s="49"/>
      <c r="E122" s="49"/>
      <c r="F122" s="49"/>
      <c r="G122" s="49"/>
      <c r="H122" s="49"/>
      <c r="I122" s="50"/>
    </row>
    <row r="123" spans="1:9" s="12" customFormat="1" ht="21">
      <c r="A123" s="10" t="s">
        <v>15</v>
      </c>
      <c r="B123" s="4">
        <v>0</v>
      </c>
      <c r="C123" s="4">
        <v>0</v>
      </c>
      <c r="D123" s="4">
        <f>B123*C123</f>
        <v>0</v>
      </c>
      <c r="E123" s="4">
        <v>0</v>
      </c>
      <c r="F123" s="4">
        <v>0</v>
      </c>
      <c r="G123" s="4">
        <f>E123*F123</f>
        <v>0</v>
      </c>
      <c r="H123" s="4">
        <f>D123+G123</f>
        <v>0</v>
      </c>
      <c r="I123" s="15">
        <f>H123/18</f>
        <v>0</v>
      </c>
    </row>
    <row r="124" spans="1:9" s="12" customFormat="1" ht="21">
      <c r="A124" s="10" t="s">
        <v>14</v>
      </c>
      <c r="B124" s="4">
        <f>18</f>
        <v>18</v>
      </c>
      <c r="C124" s="4">
        <v>15</v>
      </c>
      <c r="D124" s="4">
        <f>B124*C124</f>
        <v>270</v>
      </c>
      <c r="E124" s="4">
        <v>0</v>
      </c>
      <c r="F124" s="4">
        <v>0</v>
      </c>
      <c r="G124" s="4">
        <f>E124*F124</f>
        <v>0</v>
      </c>
      <c r="H124" s="4">
        <f>D124+G124</f>
        <v>270</v>
      </c>
      <c r="I124" s="15">
        <f>H124/18</f>
        <v>15</v>
      </c>
    </row>
    <row r="125" spans="1:9" s="12" customFormat="1" ht="21">
      <c r="A125" s="10" t="s">
        <v>26</v>
      </c>
      <c r="B125" s="4">
        <f>17</f>
        <v>17</v>
      </c>
      <c r="C125" s="4">
        <v>16</v>
      </c>
      <c r="D125" s="4">
        <f>B125*C125</f>
        <v>272</v>
      </c>
      <c r="E125" s="4">
        <v>0</v>
      </c>
      <c r="F125" s="4">
        <v>0</v>
      </c>
      <c r="G125" s="4">
        <f>E125*F125</f>
        <v>0</v>
      </c>
      <c r="H125" s="4">
        <f>D125+G125</f>
        <v>272</v>
      </c>
      <c r="I125" s="15">
        <f>H125/18</f>
        <v>15</v>
      </c>
    </row>
    <row r="126" spans="1:9" s="12" customFormat="1" ht="21">
      <c r="A126" s="13" t="s">
        <v>135</v>
      </c>
      <c r="B126" s="7">
        <f>SUM(B123:B125)</f>
        <v>35</v>
      </c>
      <c r="C126" s="7"/>
      <c r="D126" s="7"/>
      <c r="E126" s="7">
        <f>SUM(E123:E125)</f>
        <v>0</v>
      </c>
      <c r="F126" s="7"/>
      <c r="G126" s="7"/>
      <c r="H126" s="7">
        <f>SUM(H123:H125)</f>
        <v>542</v>
      </c>
      <c r="I126" s="16">
        <f>SUM(I123:I125)</f>
        <v>30</v>
      </c>
    </row>
    <row r="127" spans="1:9" ht="21">
      <c r="A127" s="48" t="s">
        <v>194</v>
      </c>
      <c r="B127" s="49"/>
      <c r="C127" s="49"/>
      <c r="D127" s="49"/>
      <c r="E127" s="49"/>
      <c r="F127" s="49"/>
      <c r="G127" s="49"/>
      <c r="H127" s="49"/>
      <c r="I127" s="50"/>
    </row>
    <row r="128" spans="1:9" s="12" customFormat="1" ht="21">
      <c r="A128" s="10" t="s">
        <v>15</v>
      </c>
      <c r="B128" s="4">
        <v>0</v>
      </c>
      <c r="C128" s="4">
        <v>0</v>
      </c>
      <c r="D128" s="4">
        <f>B128*C128</f>
        <v>0</v>
      </c>
      <c r="E128" s="4">
        <v>0</v>
      </c>
      <c r="F128" s="4">
        <v>0</v>
      </c>
      <c r="G128" s="4">
        <f>E128*F128</f>
        <v>0</v>
      </c>
      <c r="H128" s="4">
        <f>D128+G128</f>
        <v>0</v>
      </c>
      <c r="I128" s="15">
        <f>H128/18</f>
        <v>0</v>
      </c>
    </row>
    <row r="129" spans="1:9" s="12" customFormat="1" ht="21">
      <c r="A129" s="10" t="s">
        <v>14</v>
      </c>
      <c r="B129" s="4">
        <f>30</f>
        <v>30</v>
      </c>
      <c r="C129" s="4">
        <v>18</v>
      </c>
      <c r="D129" s="4">
        <f>B129*C129</f>
        <v>540</v>
      </c>
      <c r="E129" s="4">
        <v>0</v>
      </c>
      <c r="F129" s="4">
        <v>0</v>
      </c>
      <c r="G129" s="4">
        <f>E129*F129</f>
        <v>0</v>
      </c>
      <c r="H129" s="4">
        <f>D129+G129</f>
        <v>540</v>
      </c>
      <c r="I129" s="15">
        <f>H129/18</f>
        <v>30</v>
      </c>
    </row>
    <row r="130" spans="1:9" s="12" customFormat="1" ht="21">
      <c r="A130" s="10" t="s">
        <v>26</v>
      </c>
      <c r="B130" s="4">
        <f>27</f>
        <v>27</v>
      </c>
      <c r="C130" s="4">
        <v>16</v>
      </c>
      <c r="D130" s="4">
        <f>B130*C130</f>
        <v>432</v>
      </c>
      <c r="E130" s="4">
        <v>0</v>
      </c>
      <c r="F130" s="4">
        <v>0</v>
      </c>
      <c r="G130" s="4">
        <f>E130*F130</f>
        <v>0</v>
      </c>
      <c r="H130" s="4">
        <f>D130+G130</f>
        <v>432</v>
      </c>
      <c r="I130" s="15">
        <f>H130/18</f>
        <v>24</v>
      </c>
    </row>
    <row r="131" spans="1:9" s="12" customFormat="1" ht="21">
      <c r="A131" s="13" t="s">
        <v>190</v>
      </c>
      <c r="B131" s="7">
        <f>SUM(B128:B130)</f>
        <v>57</v>
      </c>
      <c r="C131" s="7"/>
      <c r="D131" s="7"/>
      <c r="E131" s="7">
        <f>SUM(E128:E130)</f>
        <v>0</v>
      </c>
      <c r="F131" s="7"/>
      <c r="G131" s="7"/>
      <c r="H131" s="7">
        <f>SUM(H128:H130)</f>
        <v>972</v>
      </c>
      <c r="I131" s="16">
        <f>SUM(I128:I130)</f>
        <v>54</v>
      </c>
    </row>
    <row r="132" spans="1:11" s="12" customFormat="1" ht="23.25">
      <c r="A132" s="19" t="s">
        <v>38</v>
      </c>
      <c r="B132" s="9">
        <f>B131+B126+B121+B116+B113</f>
        <v>155</v>
      </c>
      <c r="C132" s="9"/>
      <c r="D132" s="9"/>
      <c r="E132" s="9">
        <f>E131+E126+E121+E116+E113</f>
        <v>0</v>
      </c>
      <c r="F132" s="9"/>
      <c r="G132" s="9"/>
      <c r="H132" s="9">
        <f>H131+H126+H121+H116+H113</f>
        <v>2242</v>
      </c>
      <c r="I132" s="9">
        <f>I131+I126+I121+I116+I113</f>
        <v>124</v>
      </c>
      <c r="K132" s="31"/>
    </row>
    <row r="133" spans="1:9" ht="21">
      <c r="A133" s="48" t="s">
        <v>139</v>
      </c>
      <c r="B133" s="49"/>
      <c r="C133" s="49"/>
      <c r="D133" s="49"/>
      <c r="E133" s="49"/>
      <c r="F133" s="49"/>
      <c r="G133" s="49"/>
      <c r="H133" s="49"/>
      <c r="I133" s="50"/>
    </row>
    <row r="134" spans="1:9" s="12" customFormat="1" ht="21">
      <c r="A134" s="10" t="s">
        <v>15</v>
      </c>
      <c r="B134" s="4">
        <f>18</f>
        <v>18</v>
      </c>
      <c r="C134" s="4">
        <v>14</v>
      </c>
      <c r="D134" s="4">
        <f>B134*C134</f>
        <v>252</v>
      </c>
      <c r="E134" s="4"/>
      <c r="F134" s="4"/>
      <c r="G134" s="4">
        <f>E134*F134</f>
        <v>0</v>
      </c>
      <c r="H134" s="4">
        <f>D134+G134</f>
        <v>252</v>
      </c>
      <c r="I134" s="15">
        <f>H134/18</f>
        <v>14</v>
      </c>
    </row>
    <row r="135" spans="1:9" s="12" customFormat="1" ht="21">
      <c r="A135" s="10" t="s">
        <v>14</v>
      </c>
      <c r="B135" s="4">
        <v>0</v>
      </c>
      <c r="C135" s="4">
        <v>0</v>
      </c>
      <c r="D135" s="4">
        <f>B135*C135</f>
        <v>0</v>
      </c>
      <c r="E135" s="4"/>
      <c r="F135" s="4"/>
      <c r="G135" s="4">
        <f>E135*F135</f>
        <v>0</v>
      </c>
      <c r="H135" s="4">
        <f>D135+G135</f>
        <v>0</v>
      </c>
      <c r="I135" s="15">
        <f>H135/18</f>
        <v>0</v>
      </c>
    </row>
    <row r="136" spans="1:9" s="12" customFormat="1" ht="21">
      <c r="A136" s="10" t="s">
        <v>26</v>
      </c>
      <c r="B136" s="4">
        <v>0</v>
      </c>
      <c r="C136" s="4">
        <v>0</v>
      </c>
      <c r="D136" s="4">
        <f>B136*C136</f>
        <v>0</v>
      </c>
      <c r="E136" s="4"/>
      <c r="F136" s="4"/>
      <c r="G136" s="4">
        <f>E136*F136</f>
        <v>0</v>
      </c>
      <c r="H136" s="4">
        <f>D136+G136</f>
        <v>0</v>
      </c>
      <c r="I136" s="15">
        <f>H136/18</f>
        <v>0</v>
      </c>
    </row>
    <row r="137" spans="1:9" s="12" customFormat="1" ht="21">
      <c r="A137" s="13" t="s">
        <v>127</v>
      </c>
      <c r="B137" s="7">
        <f>SUM(B134:B136)</f>
        <v>18</v>
      </c>
      <c r="C137" s="7"/>
      <c r="D137" s="7"/>
      <c r="E137" s="7">
        <f>SUM(E134:E136)</f>
        <v>0</v>
      </c>
      <c r="F137" s="7"/>
      <c r="G137" s="7"/>
      <c r="H137" s="7">
        <f>SUM(H134:H136)</f>
        <v>252</v>
      </c>
      <c r="I137" s="16">
        <f>SUM(I134:I136)</f>
        <v>14</v>
      </c>
    </row>
    <row r="138" spans="1:9" ht="21">
      <c r="A138" s="48" t="s">
        <v>140</v>
      </c>
      <c r="B138" s="49"/>
      <c r="C138" s="49"/>
      <c r="D138" s="49"/>
      <c r="E138" s="49"/>
      <c r="F138" s="49"/>
      <c r="G138" s="49"/>
      <c r="H138" s="49"/>
      <c r="I138" s="50"/>
    </row>
    <row r="139" spans="1:9" s="12" customFormat="1" ht="21">
      <c r="A139" s="10" t="s">
        <v>15</v>
      </c>
      <c r="B139" s="4">
        <f>19</f>
        <v>19</v>
      </c>
      <c r="C139" s="4">
        <v>16</v>
      </c>
      <c r="D139" s="4">
        <f>B139*C139</f>
        <v>304</v>
      </c>
      <c r="E139" s="4"/>
      <c r="F139" s="4"/>
      <c r="G139" s="4">
        <f>E139*F139</f>
        <v>0</v>
      </c>
      <c r="H139" s="4">
        <f>D139+G139</f>
        <v>304</v>
      </c>
      <c r="I139" s="15">
        <f>H139/18</f>
        <v>17</v>
      </c>
    </row>
    <row r="140" spans="1:9" s="12" customFormat="1" ht="21">
      <c r="A140" s="10" t="s">
        <v>14</v>
      </c>
      <c r="B140" s="4">
        <v>0</v>
      </c>
      <c r="C140" s="4">
        <v>0</v>
      </c>
      <c r="D140" s="4">
        <f>B140*C140</f>
        <v>0</v>
      </c>
      <c r="E140" s="4"/>
      <c r="F140" s="4"/>
      <c r="G140" s="4">
        <f>E140*F140</f>
        <v>0</v>
      </c>
      <c r="H140" s="4">
        <f>D140+G140</f>
        <v>0</v>
      </c>
      <c r="I140" s="15">
        <f>H140/18</f>
        <v>0</v>
      </c>
    </row>
    <row r="141" spans="1:9" s="12" customFormat="1" ht="21">
      <c r="A141" s="10" t="s">
        <v>26</v>
      </c>
      <c r="B141" s="4">
        <v>0</v>
      </c>
      <c r="C141" s="4">
        <v>0</v>
      </c>
      <c r="D141" s="4">
        <f>B141*C141</f>
        <v>0</v>
      </c>
      <c r="E141" s="4"/>
      <c r="F141" s="4"/>
      <c r="G141" s="4">
        <f>E141*F141</f>
        <v>0</v>
      </c>
      <c r="H141" s="4">
        <f>D141+G141</f>
        <v>0</v>
      </c>
      <c r="I141" s="15">
        <f>H141/18</f>
        <v>0</v>
      </c>
    </row>
    <row r="142" spans="1:9" s="12" customFormat="1" ht="21">
      <c r="A142" s="13" t="s">
        <v>127</v>
      </c>
      <c r="B142" s="7">
        <f>SUM(B139:B141)</f>
        <v>19</v>
      </c>
      <c r="C142" s="7"/>
      <c r="D142" s="7"/>
      <c r="E142" s="7">
        <f>SUM(E139:E141)</f>
        <v>0</v>
      </c>
      <c r="F142" s="7"/>
      <c r="G142" s="7"/>
      <c r="H142" s="7">
        <f>SUM(H139:H141)</f>
        <v>304</v>
      </c>
      <c r="I142" s="16">
        <f>SUM(I139:I141)</f>
        <v>17</v>
      </c>
    </row>
    <row r="143" spans="1:9" ht="21">
      <c r="A143" s="48" t="s">
        <v>141</v>
      </c>
      <c r="B143" s="49"/>
      <c r="C143" s="49"/>
      <c r="D143" s="49"/>
      <c r="E143" s="49"/>
      <c r="F143" s="49"/>
      <c r="G143" s="49"/>
      <c r="H143" s="49"/>
      <c r="I143" s="50"/>
    </row>
    <row r="144" spans="1:9" s="12" customFormat="1" ht="21">
      <c r="A144" s="10" t="s">
        <v>15</v>
      </c>
      <c r="B144" s="4">
        <f>33</f>
        <v>33</v>
      </c>
      <c r="C144" s="4">
        <v>14</v>
      </c>
      <c r="D144" s="4">
        <f>B144*C144</f>
        <v>462</v>
      </c>
      <c r="E144" s="4"/>
      <c r="F144" s="4"/>
      <c r="G144" s="4">
        <f>E144*F144</f>
        <v>0</v>
      </c>
      <c r="H144" s="4">
        <f>D144+G144</f>
        <v>462</v>
      </c>
      <c r="I144" s="15">
        <f>H144/18</f>
        <v>26</v>
      </c>
    </row>
    <row r="145" spans="1:9" s="12" customFormat="1" ht="21">
      <c r="A145" s="10" t="s">
        <v>14</v>
      </c>
      <c r="B145" s="4">
        <v>0</v>
      </c>
      <c r="C145" s="4">
        <v>0</v>
      </c>
      <c r="D145" s="4">
        <f>B145*C145</f>
        <v>0</v>
      </c>
      <c r="E145" s="4"/>
      <c r="F145" s="4"/>
      <c r="G145" s="4">
        <f>E145*F145</f>
        <v>0</v>
      </c>
      <c r="H145" s="4">
        <f>D145+G145</f>
        <v>0</v>
      </c>
      <c r="I145" s="15">
        <f>H145/18</f>
        <v>0</v>
      </c>
    </row>
    <row r="146" spans="1:9" s="12" customFormat="1" ht="21">
      <c r="A146" s="10" t="s">
        <v>26</v>
      </c>
      <c r="B146" s="4">
        <v>0</v>
      </c>
      <c r="C146" s="4">
        <v>0</v>
      </c>
      <c r="D146" s="4">
        <f>B146*C146</f>
        <v>0</v>
      </c>
      <c r="E146" s="4"/>
      <c r="F146" s="4"/>
      <c r="G146" s="4">
        <f>E146*F146</f>
        <v>0</v>
      </c>
      <c r="H146" s="4">
        <f>D146+G146</f>
        <v>0</v>
      </c>
      <c r="I146" s="15">
        <f>H146/18</f>
        <v>0</v>
      </c>
    </row>
    <row r="147" spans="1:9" s="12" customFormat="1" ht="21">
      <c r="A147" s="38" t="s">
        <v>130</v>
      </c>
      <c r="B147" s="7">
        <f>SUM(B144:B146)</f>
        <v>33</v>
      </c>
      <c r="C147" s="7"/>
      <c r="D147" s="7"/>
      <c r="E147" s="7">
        <f>SUM(E144:E146)</f>
        <v>0</v>
      </c>
      <c r="F147" s="7"/>
      <c r="G147" s="7"/>
      <c r="H147" s="7">
        <f>SUM(H144:H146)</f>
        <v>462</v>
      </c>
      <c r="I147" s="16">
        <f>SUM(I144:I146)</f>
        <v>26</v>
      </c>
    </row>
    <row r="148" spans="1:11" s="12" customFormat="1" ht="23.25">
      <c r="A148" s="19" t="s">
        <v>158</v>
      </c>
      <c r="B148" s="9">
        <f>B147+B142+B137</f>
        <v>70</v>
      </c>
      <c r="C148" s="9"/>
      <c r="D148" s="9"/>
      <c r="E148" s="9">
        <f>E147+E142+E137</f>
        <v>0</v>
      </c>
      <c r="F148" s="9"/>
      <c r="G148" s="9"/>
      <c r="H148" s="9">
        <f>H147+H142+H137</f>
        <v>1018</v>
      </c>
      <c r="I148" s="9">
        <f>I147+I142+I137</f>
        <v>57</v>
      </c>
      <c r="K148" s="31"/>
    </row>
    <row r="149" spans="1:9" ht="20.25" customHeight="1">
      <c r="A149" s="48" t="s">
        <v>195</v>
      </c>
      <c r="B149" s="49"/>
      <c r="C149" s="49"/>
      <c r="D149" s="49"/>
      <c r="E149" s="49"/>
      <c r="F149" s="49"/>
      <c r="G149" s="49"/>
      <c r="H149" s="49"/>
      <c r="I149" s="50"/>
    </row>
    <row r="150" spans="1:9" s="12" customFormat="1" ht="21">
      <c r="A150" s="10" t="s">
        <v>15</v>
      </c>
      <c r="B150" s="4">
        <v>0</v>
      </c>
      <c r="C150" s="4">
        <v>0</v>
      </c>
      <c r="D150" s="4">
        <f>B150*C150</f>
        <v>0</v>
      </c>
      <c r="E150" s="4">
        <v>0</v>
      </c>
      <c r="F150" s="4">
        <v>0</v>
      </c>
      <c r="G150" s="4">
        <f>E150*F150</f>
        <v>0</v>
      </c>
      <c r="H150" s="4">
        <f>D150+G150</f>
        <v>0</v>
      </c>
      <c r="I150" s="15">
        <f>H150/18</f>
        <v>0</v>
      </c>
    </row>
    <row r="151" spans="1:9" s="12" customFormat="1" ht="21">
      <c r="A151" s="10" t="s">
        <v>14</v>
      </c>
      <c r="B151" s="4">
        <f>25</f>
        <v>25</v>
      </c>
      <c r="C151" s="4">
        <v>16</v>
      </c>
      <c r="D151" s="4">
        <f>B151*C151</f>
        <v>400</v>
      </c>
      <c r="E151" s="4">
        <v>0</v>
      </c>
      <c r="F151" s="4">
        <v>0</v>
      </c>
      <c r="G151" s="4">
        <f>E151*F151</f>
        <v>0</v>
      </c>
      <c r="H151" s="4">
        <f>D151+G151</f>
        <v>400</v>
      </c>
      <c r="I151" s="15">
        <f>H151/18</f>
        <v>22</v>
      </c>
    </row>
    <row r="152" spans="1:9" s="12" customFormat="1" ht="21">
      <c r="A152" s="10" t="s">
        <v>26</v>
      </c>
      <c r="B152" s="4">
        <f>25</f>
        <v>25</v>
      </c>
      <c r="C152" s="4">
        <v>14</v>
      </c>
      <c r="D152" s="4">
        <f>B152*C152</f>
        <v>350</v>
      </c>
      <c r="E152" s="4">
        <v>0</v>
      </c>
      <c r="F152" s="4">
        <v>0</v>
      </c>
      <c r="G152" s="4">
        <f>E152*F152</f>
        <v>0</v>
      </c>
      <c r="H152" s="4">
        <f>D152+G152</f>
        <v>350</v>
      </c>
      <c r="I152" s="15">
        <f>H152/18</f>
        <v>19</v>
      </c>
    </row>
    <row r="153" spans="1:9" s="12" customFormat="1" ht="21">
      <c r="A153" s="13" t="s">
        <v>197</v>
      </c>
      <c r="B153" s="7">
        <f>SUM(B150:B152)</f>
        <v>50</v>
      </c>
      <c r="C153" s="7"/>
      <c r="D153" s="7"/>
      <c r="E153" s="7">
        <f>SUM(E150:E152)</f>
        <v>0</v>
      </c>
      <c r="F153" s="7">
        <v>0</v>
      </c>
      <c r="G153" s="7"/>
      <c r="H153" s="7">
        <f>SUM(H150:H152)</f>
        <v>750</v>
      </c>
      <c r="I153" s="16">
        <f>SUM(I150:I152)</f>
        <v>41</v>
      </c>
    </row>
    <row r="154" spans="1:9" ht="19.5" customHeight="1">
      <c r="A154" s="48" t="s">
        <v>196</v>
      </c>
      <c r="B154" s="49"/>
      <c r="C154" s="49"/>
      <c r="D154" s="49"/>
      <c r="E154" s="49"/>
      <c r="F154" s="49"/>
      <c r="G154" s="49"/>
      <c r="H154" s="49"/>
      <c r="I154" s="50"/>
    </row>
    <row r="155" spans="1:9" s="12" customFormat="1" ht="21">
      <c r="A155" s="10" t="s">
        <v>15</v>
      </c>
      <c r="B155" s="4">
        <v>0</v>
      </c>
      <c r="C155" s="4">
        <v>0</v>
      </c>
      <c r="D155" s="4">
        <f>B155*C155</f>
        <v>0</v>
      </c>
      <c r="E155" s="4">
        <v>0</v>
      </c>
      <c r="F155" s="4">
        <v>0</v>
      </c>
      <c r="G155" s="4">
        <f>E155*F155</f>
        <v>0</v>
      </c>
      <c r="H155" s="4">
        <f>D155+G155</f>
        <v>0</v>
      </c>
      <c r="I155" s="15">
        <f>H155/18</f>
        <v>0</v>
      </c>
    </row>
    <row r="156" spans="1:9" s="12" customFormat="1" ht="21">
      <c r="A156" s="10" t="s">
        <v>14</v>
      </c>
      <c r="B156" s="4">
        <f>12</f>
        <v>12</v>
      </c>
      <c r="C156" s="4">
        <v>16</v>
      </c>
      <c r="D156" s="4">
        <f>B156*C156</f>
        <v>192</v>
      </c>
      <c r="E156" s="4">
        <v>0</v>
      </c>
      <c r="F156" s="4">
        <v>0</v>
      </c>
      <c r="G156" s="4">
        <f>E156*F156</f>
        <v>0</v>
      </c>
      <c r="H156" s="4">
        <f>D156+G156</f>
        <v>192</v>
      </c>
      <c r="I156" s="15">
        <f>H156/18</f>
        <v>11</v>
      </c>
    </row>
    <row r="157" spans="1:9" s="12" customFormat="1" ht="21">
      <c r="A157" s="10" t="s">
        <v>26</v>
      </c>
      <c r="B157" s="4">
        <f>11</f>
        <v>11</v>
      </c>
      <c r="C157" s="4">
        <v>12</v>
      </c>
      <c r="D157" s="4">
        <f>B157*C157</f>
        <v>132</v>
      </c>
      <c r="E157" s="4">
        <v>0</v>
      </c>
      <c r="F157" s="4">
        <v>0</v>
      </c>
      <c r="G157" s="4">
        <f>E157*F157</f>
        <v>0</v>
      </c>
      <c r="H157" s="4">
        <f>D157+G157</f>
        <v>132</v>
      </c>
      <c r="I157" s="15">
        <f>H157/18</f>
        <v>7</v>
      </c>
    </row>
    <row r="158" spans="1:9" s="12" customFormat="1" ht="21">
      <c r="A158" s="13" t="s">
        <v>127</v>
      </c>
      <c r="B158" s="7">
        <f>SUM(B155:B157)</f>
        <v>23</v>
      </c>
      <c r="C158" s="7"/>
      <c r="D158" s="7"/>
      <c r="E158" s="7">
        <f>SUM(E155:E157)</f>
        <v>0</v>
      </c>
      <c r="F158" s="7"/>
      <c r="G158" s="7"/>
      <c r="H158" s="7">
        <f>SUM(H155:H157)</f>
        <v>324</v>
      </c>
      <c r="I158" s="16">
        <f>SUM(I155:I157)</f>
        <v>18</v>
      </c>
    </row>
    <row r="159" spans="1:9" ht="18.75" customHeight="1">
      <c r="A159" s="48" t="s">
        <v>198</v>
      </c>
      <c r="B159" s="49"/>
      <c r="C159" s="49"/>
      <c r="D159" s="49"/>
      <c r="E159" s="49"/>
      <c r="F159" s="49"/>
      <c r="G159" s="49"/>
      <c r="H159" s="49"/>
      <c r="I159" s="50"/>
    </row>
    <row r="160" spans="1:9" s="12" customFormat="1" ht="21">
      <c r="A160" s="10" t="s">
        <v>15</v>
      </c>
      <c r="B160" s="4">
        <v>0</v>
      </c>
      <c r="C160" s="4">
        <v>0</v>
      </c>
      <c r="D160" s="4">
        <f>B160*C160</f>
        <v>0</v>
      </c>
      <c r="E160" s="4">
        <v>0</v>
      </c>
      <c r="F160" s="4">
        <v>0</v>
      </c>
      <c r="G160" s="4">
        <f>E160*F160</f>
        <v>0</v>
      </c>
      <c r="H160" s="4">
        <f>D160+G160</f>
        <v>0</v>
      </c>
      <c r="I160" s="15">
        <f>H160/18</f>
        <v>0</v>
      </c>
    </row>
    <row r="161" spans="1:9" s="12" customFormat="1" ht="21">
      <c r="A161" s="10" t="s">
        <v>14</v>
      </c>
      <c r="B161" s="4">
        <v>0</v>
      </c>
      <c r="C161" s="4">
        <v>0</v>
      </c>
      <c r="D161" s="4">
        <f>B161*C161</f>
        <v>0</v>
      </c>
      <c r="E161" s="4">
        <v>0</v>
      </c>
      <c r="F161" s="4">
        <v>0</v>
      </c>
      <c r="G161" s="4">
        <f>E161*F161</f>
        <v>0</v>
      </c>
      <c r="H161" s="4">
        <f>D161+G161</f>
        <v>0</v>
      </c>
      <c r="I161" s="15">
        <f>H161/18</f>
        <v>0</v>
      </c>
    </row>
    <row r="162" spans="1:9" s="12" customFormat="1" ht="21">
      <c r="A162" s="10" t="s">
        <v>26</v>
      </c>
      <c r="B162" s="4">
        <f>28</f>
        <v>28</v>
      </c>
      <c r="C162" s="4">
        <v>12</v>
      </c>
      <c r="D162" s="4">
        <f>B162*C162</f>
        <v>336</v>
      </c>
      <c r="E162" s="4">
        <v>0</v>
      </c>
      <c r="F162" s="4">
        <v>0</v>
      </c>
      <c r="G162" s="4">
        <f>E162*F162</f>
        <v>0</v>
      </c>
      <c r="H162" s="4">
        <f>D162+G162</f>
        <v>336</v>
      </c>
      <c r="I162" s="15">
        <f>H162/18</f>
        <v>19</v>
      </c>
    </row>
    <row r="163" spans="1:11" s="12" customFormat="1" ht="21">
      <c r="A163" s="13" t="s">
        <v>199</v>
      </c>
      <c r="B163" s="7">
        <f>SUM(B160:B162)</f>
        <v>28</v>
      </c>
      <c r="C163" s="7"/>
      <c r="D163" s="7"/>
      <c r="E163" s="7">
        <f>SUM(E160:E162)</f>
        <v>0</v>
      </c>
      <c r="F163" s="7">
        <v>0</v>
      </c>
      <c r="G163" s="7"/>
      <c r="H163" s="7">
        <f>SUM(H160:H162)</f>
        <v>336</v>
      </c>
      <c r="I163" s="16">
        <f>SUM(I160:I162)</f>
        <v>19</v>
      </c>
      <c r="K163" s="31"/>
    </row>
    <row r="164" spans="1:9" ht="18.75" customHeight="1">
      <c r="A164" s="48" t="s">
        <v>200</v>
      </c>
      <c r="B164" s="49"/>
      <c r="C164" s="49"/>
      <c r="D164" s="49"/>
      <c r="E164" s="49"/>
      <c r="F164" s="49"/>
      <c r="G164" s="49"/>
      <c r="H164" s="49"/>
      <c r="I164" s="50"/>
    </row>
    <row r="165" spans="1:9" s="12" customFormat="1" ht="21">
      <c r="A165" s="10" t="s">
        <v>15</v>
      </c>
      <c r="B165" s="4">
        <v>0</v>
      </c>
      <c r="C165" s="4">
        <v>0</v>
      </c>
      <c r="D165" s="4">
        <f>B165*C165</f>
        <v>0</v>
      </c>
      <c r="E165" s="4">
        <v>0</v>
      </c>
      <c r="F165" s="4">
        <v>0</v>
      </c>
      <c r="G165" s="4">
        <f>E165*F165</f>
        <v>0</v>
      </c>
      <c r="H165" s="4">
        <f>D165+G165</f>
        <v>0</v>
      </c>
      <c r="I165" s="15">
        <f>H165/18</f>
        <v>0</v>
      </c>
    </row>
    <row r="166" spans="1:9" s="12" customFormat="1" ht="21">
      <c r="A166" s="10" t="s">
        <v>14</v>
      </c>
      <c r="B166" s="4">
        <v>0</v>
      </c>
      <c r="C166" s="4">
        <v>0</v>
      </c>
      <c r="D166" s="4">
        <f>B166*C166</f>
        <v>0</v>
      </c>
      <c r="E166" s="4">
        <v>0</v>
      </c>
      <c r="F166" s="4">
        <v>0</v>
      </c>
      <c r="G166" s="4">
        <f>E166*F166</f>
        <v>0</v>
      </c>
      <c r="H166" s="4">
        <f>D166+G166</f>
        <v>0</v>
      </c>
      <c r="I166" s="15">
        <f>H166/18</f>
        <v>0</v>
      </c>
    </row>
    <row r="167" spans="1:9" s="12" customFormat="1" ht="21">
      <c r="A167" s="10" t="s">
        <v>26</v>
      </c>
      <c r="B167" s="4">
        <f>12</f>
        <v>12</v>
      </c>
      <c r="C167" s="4">
        <v>16</v>
      </c>
      <c r="D167" s="4">
        <f>B167*C167</f>
        <v>192</v>
      </c>
      <c r="E167" s="4">
        <v>0</v>
      </c>
      <c r="F167" s="4">
        <v>0</v>
      </c>
      <c r="G167" s="4">
        <f>E167*F167</f>
        <v>0</v>
      </c>
      <c r="H167" s="4">
        <f>D167+G167</f>
        <v>192</v>
      </c>
      <c r="I167" s="15">
        <f>H167/18</f>
        <v>11</v>
      </c>
    </row>
    <row r="168" spans="1:11" s="12" customFormat="1" ht="21">
      <c r="A168" s="13" t="s">
        <v>120</v>
      </c>
      <c r="B168" s="7">
        <f>SUM(B165:B167)</f>
        <v>12</v>
      </c>
      <c r="C168" s="7"/>
      <c r="D168" s="7"/>
      <c r="E168" s="7">
        <f>SUM(E165:E167)</f>
        <v>0</v>
      </c>
      <c r="F168" s="7">
        <v>0</v>
      </c>
      <c r="G168" s="7"/>
      <c r="H168" s="7">
        <f>SUM(H165:H167)</f>
        <v>192</v>
      </c>
      <c r="I168" s="16">
        <f>SUM(I165:I167)</f>
        <v>11</v>
      </c>
      <c r="K168" s="31"/>
    </row>
    <row r="169" spans="1:9" ht="18.75" customHeight="1">
      <c r="A169" s="48" t="s">
        <v>201</v>
      </c>
      <c r="B169" s="49"/>
      <c r="C169" s="49"/>
      <c r="D169" s="49"/>
      <c r="E169" s="49"/>
      <c r="F169" s="49"/>
      <c r="G169" s="49"/>
      <c r="H169" s="49"/>
      <c r="I169" s="50"/>
    </row>
    <row r="170" spans="1:9" s="12" customFormat="1" ht="21">
      <c r="A170" s="10" t="s">
        <v>15</v>
      </c>
      <c r="B170" s="4">
        <v>0</v>
      </c>
      <c r="C170" s="4">
        <v>0</v>
      </c>
      <c r="D170" s="4">
        <f>B170*C170</f>
        <v>0</v>
      </c>
      <c r="E170" s="4">
        <v>0</v>
      </c>
      <c r="F170" s="4">
        <v>0</v>
      </c>
      <c r="G170" s="4">
        <f>E170*F170</f>
        <v>0</v>
      </c>
      <c r="H170" s="4">
        <f>D170+G170</f>
        <v>0</v>
      </c>
      <c r="I170" s="15">
        <f>H170/18</f>
        <v>0</v>
      </c>
    </row>
    <row r="171" spans="1:9" s="12" customFormat="1" ht="21">
      <c r="A171" s="10" t="s">
        <v>14</v>
      </c>
      <c r="B171" s="4">
        <v>0</v>
      </c>
      <c r="C171" s="4">
        <v>0</v>
      </c>
      <c r="D171" s="4">
        <f>B171*C171</f>
        <v>0</v>
      </c>
      <c r="E171" s="4">
        <v>0</v>
      </c>
      <c r="F171" s="4">
        <v>0</v>
      </c>
      <c r="G171" s="4">
        <f>E171*F171</f>
        <v>0</v>
      </c>
      <c r="H171" s="4">
        <f>D171+G171</f>
        <v>0</v>
      </c>
      <c r="I171" s="15">
        <f>H171/18</f>
        <v>0</v>
      </c>
    </row>
    <row r="172" spans="1:9" s="12" customFormat="1" ht="21">
      <c r="A172" s="10" t="s">
        <v>26</v>
      </c>
      <c r="B172" s="4">
        <f>6</f>
        <v>6</v>
      </c>
      <c r="C172" s="4">
        <v>12</v>
      </c>
      <c r="D172" s="4">
        <f>B172*C172</f>
        <v>72</v>
      </c>
      <c r="E172" s="4">
        <v>0</v>
      </c>
      <c r="F172" s="4">
        <v>0</v>
      </c>
      <c r="G172" s="4">
        <f>E172*F172</f>
        <v>0</v>
      </c>
      <c r="H172" s="4">
        <f>D172+G172</f>
        <v>72</v>
      </c>
      <c r="I172" s="15">
        <f>H172/18</f>
        <v>4</v>
      </c>
    </row>
    <row r="173" spans="1:11" s="12" customFormat="1" ht="21">
      <c r="A173" s="13" t="s">
        <v>123</v>
      </c>
      <c r="B173" s="7">
        <f>SUM(B170:B172)</f>
        <v>6</v>
      </c>
      <c r="C173" s="7"/>
      <c r="D173" s="7"/>
      <c r="E173" s="7">
        <f>SUM(E170:E172)</f>
        <v>0</v>
      </c>
      <c r="F173" s="7">
        <v>0</v>
      </c>
      <c r="G173" s="7"/>
      <c r="H173" s="7">
        <f>SUM(H170:H172)</f>
        <v>72</v>
      </c>
      <c r="I173" s="16">
        <f>SUM(I170:I172)</f>
        <v>4</v>
      </c>
      <c r="K173" s="31"/>
    </row>
    <row r="174" spans="1:9" ht="18.75" customHeight="1">
      <c r="A174" s="48" t="s">
        <v>202</v>
      </c>
      <c r="B174" s="49"/>
      <c r="C174" s="49"/>
      <c r="D174" s="49"/>
      <c r="E174" s="49"/>
      <c r="F174" s="49"/>
      <c r="G174" s="49"/>
      <c r="H174" s="49"/>
      <c r="I174" s="50"/>
    </row>
    <row r="175" spans="1:9" s="12" customFormat="1" ht="21">
      <c r="A175" s="10" t="s">
        <v>15</v>
      </c>
      <c r="B175" s="4">
        <v>0</v>
      </c>
      <c r="C175" s="4">
        <v>0</v>
      </c>
      <c r="D175" s="4">
        <f>B175*C175</f>
        <v>0</v>
      </c>
      <c r="E175" s="4">
        <v>0</v>
      </c>
      <c r="F175" s="4">
        <v>0</v>
      </c>
      <c r="G175" s="4">
        <f>E175*F175</f>
        <v>0</v>
      </c>
      <c r="H175" s="4">
        <f>D175+G175</f>
        <v>0</v>
      </c>
      <c r="I175" s="15">
        <f>H175/18</f>
        <v>0</v>
      </c>
    </row>
    <row r="176" spans="1:9" s="12" customFormat="1" ht="21">
      <c r="A176" s="10" t="s">
        <v>14</v>
      </c>
      <c r="B176" s="4">
        <f>30</f>
        <v>30</v>
      </c>
      <c r="C176" s="4">
        <v>15</v>
      </c>
      <c r="D176" s="4">
        <f>B176*C176</f>
        <v>450</v>
      </c>
      <c r="E176" s="4">
        <v>0</v>
      </c>
      <c r="F176" s="4">
        <v>0</v>
      </c>
      <c r="G176" s="4">
        <f>E176*F176</f>
        <v>0</v>
      </c>
      <c r="H176" s="4">
        <f>D176+G176</f>
        <v>450</v>
      </c>
      <c r="I176" s="15">
        <f>H176/18</f>
        <v>25</v>
      </c>
    </row>
    <row r="177" spans="1:9" s="12" customFormat="1" ht="21">
      <c r="A177" s="10" t="s">
        <v>26</v>
      </c>
      <c r="B177" s="4">
        <v>0</v>
      </c>
      <c r="C177" s="4">
        <v>0</v>
      </c>
      <c r="D177" s="4">
        <f>B177*C177</f>
        <v>0</v>
      </c>
      <c r="E177" s="4">
        <v>0</v>
      </c>
      <c r="F177" s="4">
        <v>0</v>
      </c>
      <c r="G177" s="4">
        <f>E177*F177</f>
        <v>0</v>
      </c>
      <c r="H177" s="4">
        <f>D177+G177</f>
        <v>0</v>
      </c>
      <c r="I177" s="15">
        <f>H177/18</f>
        <v>0</v>
      </c>
    </row>
    <row r="178" spans="1:11" s="12" customFormat="1" ht="21">
      <c r="A178" s="13" t="s">
        <v>161</v>
      </c>
      <c r="B178" s="7">
        <f>SUM(B175:B177)</f>
        <v>30</v>
      </c>
      <c r="C178" s="7"/>
      <c r="D178" s="7"/>
      <c r="E178" s="7">
        <f>SUM(E175:E177)</f>
        <v>0</v>
      </c>
      <c r="F178" s="7">
        <v>0</v>
      </c>
      <c r="G178" s="7"/>
      <c r="H178" s="7">
        <f>SUM(H175:H177)</f>
        <v>450</v>
      </c>
      <c r="I178" s="16">
        <f>SUM(I175:I177)</f>
        <v>25</v>
      </c>
      <c r="K178" s="31"/>
    </row>
    <row r="179" spans="1:9" s="12" customFormat="1" ht="24" thickBot="1">
      <c r="A179" s="17" t="s">
        <v>203</v>
      </c>
      <c r="B179" s="8">
        <f>B173+B168+B163+B158+B153</f>
        <v>119</v>
      </c>
      <c r="C179" s="8"/>
      <c r="D179" s="8"/>
      <c r="E179" s="8">
        <f>E173+E168+E163+E158+E153</f>
        <v>0</v>
      </c>
      <c r="F179" s="8"/>
      <c r="G179" s="8"/>
      <c r="H179" s="8">
        <f>H173+H168+H163+H158+H153</f>
        <v>1674</v>
      </c>
      <c r="I179" s="18">
        <f>I173+I168+I163+I158+I153</f>
        <v>93</v>
      </c>
    </row>
    <row r="180" spans="1:9" ht="24" thickBot="1">
      <c r="A180" s="21" t="s">
        <v>155</v>
      </c>
      <c r="B180" s="22">
        <f>SUM(B179,B148,B132,B110,B87,B54,B41)</f>
        <v>1262</v>
      </c>
      <c r="C180" s="22"/>
      <c r="D180" s="22"/>
      <c r="E180" s="22">
        <f>E110+E87</f>
        <v>0</v>
      </c>
      <c r="F180" s="22"/>
      <c r="G180" s="22"/>
      <c r="H180" s="22">
        <f>+H179+H148+H110+H87+H54+H41</f>
        <v>20840</v>
      </c>
      <c r="I180" s="23">
        <f>+I179+I148+I110+I87+I54+I41</f>
        <v>1157</v>
      </c>
    </row>
  </sheetData>
  <mergeCells count="45">
    <mergeCell ref="A133:I133"/>
    <mergeCell ref="A88:I88"/>
    <mergeCell ref="A138:I138"/>
    <mergeCell ref="A117:I117"/>
    <mergeCell ref="A122:I122"/>
    <mergeCell ref="A127:I127"/>
    <mergeCell ref="A101:I101"/>
    <mergeCell ref="A42:I42"/>
    <mergeCell ref="A48:I48"/>
    <mergeCell ref="A20:I20"/>
    <mergeCell ref="A34:I34"/>
    <mergeCell ref="B3:C3"/>
    <mergeCell ref="A13:I13"/>
    <mergeCell ref="A6:I6"/>
    <mergeCell ref="A27:I27"/>
    <mergeCell ref="A1:I1"/>
    <mergeCell ref="A2:I2"/>
    <mergeCell ref="H3:H4"/>
    <mergeCell ref="I4:I5"/>
    <mergeCell ref="A3:A5"/>
    <mergeCell ref="E3:F3"/>
    <mergeCell ref="G3:G4"/>
    <mergeCell ref="E4:F4"/>
    <mergeCell ref="B4:C4"/>
    <mergeCell ref="D3:D4"/>
    <mergeCell ref="A71:I71"/>
    <mergeCell ref="A75:I75"/>
    <mergeCell ref="A79:I79"/>
    <mergeCell ref="A97:I97"/>
    <mergeCell ref="A92:I92"/>
    <mergeCell ref="A83:I83"/>
    <mergeCell ref="A55:I55"/>
    <mergeCell ref="A59:I59"/>
    <mergeCell ref="A63:I63"/>
    <mergeCell ref="A67:I67"/>
    <mergeCell ref="A174:I174"/>
    <mergeCell ref="A169:I169"/>
    <mergeCell ref="A143:I143"/>
    <mergeCell ref="A105:I105"/>
    <mergeCell ref="A114:I114"/>
    <mergeCell ref="A149:I149"/>
    <mergeCell ref="A154:I154"/>
    <mergeCell ref="A159:I159"/>
    <mergeCell ref="A164:I164"/>
    <mergeCell ref="A111:I111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6" manualBreakCount="6">
    <brk id="33" max="255" man="1"/>
    <brk id="41" max="255" man="1"/>
    <brk id="54" max="255" man="1"/>
    <brk id="87" max="255" man="1"/>
    <brk id="110" max="255" man="1"/>
    <brk id="14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8">
      <selection activeCell="B43" sqref="B43:I43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">
      <c r="A2" s="61" t="s">
        <v>208</v>
      </c>
      <c r="B2" s="61"/>
      <c r="C2" s="61"/>
      <c r="D2" s="61"/>
      <c r="E2" s="61"/>
      <c r="F2" s="61"/>
      <c r="G2" s="61"/>
      <c r="H2" s="61"/>
      <c r="I2" s="61"/>
    </row>
    <row r="3" spans="1:9" ht="21">
      <c r="A3" s="55" t="s">
        <v>6</v>
      </c>
      <c r="B3" s="56" t="s">
        <v>0</v>
      </c>
      <c r="C3" s="56"/>
      <c r="D3" s="55" t="s">
        <v>4</v>
      </c>
      <c r="E3" s="56" t="s">
        <v>8</v>
      </c>
      <c r="F3" s="56"/>
      <c r="G3" s="55" t="s">
        <v>7</v>
      </c>
      <c r="H3" s="55" t="s">
        <v>9</v>
      </c>
      <c r="I3" s="2" t="s">
        <v>11</v>
      </c>
    </row>
    <row r="4" spans="1:9" ht="21">
      <c r="A4" s="55"/>
      <c r="B4" s="56" t="s">
        <v>1</v>
      </c>
      <c r="C4" s="56"/>
      <c r="D4" s="55"/>
      <c r="E4" s="56" t="s">
        <v>1</v>
      </c>
      <c r="F4" s="56"/>
      <c r="G4" s="55"/>
      <c r="H4" s="55"/>
      <c r="I4" s="62" t="s">
        <v>12</v>
      </c>
    </row>
    <row r="5" spans="1:9" ht="21">
      <c r="A5" s="55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3"/>
    </row>
    <row r="6" spans="1:9" ht="21">
      <c r="A6" s="64" t="s">
        <v>168</v>
      </c>
      <c r="B6" s="49"/>
      <c r="C6" s="49"/>
      <c r="D6" s="49"/>
      <c r="E6" s="49"/>
      <c r="F6" s="49"/>
      <c r="G6" s="49"/>
      <c r="H6" s="49"/>
      <c r="I6" s="65"/>
    </row>
    <row r="7" spans="1:9" s="12" customFormat="1" ht="21">
      <c r="A7" s="10" t="s">
        <v>15</v>
      </c>
      <c r="B7" s="4">
        <f>15</f>
        <v>15</v>
      </c>
      <c r="C7" s="4">
        <v>19</v>
      </c>
      <c r="D7" s="4">
        <f>B7*C7</f>
        <v>285</v>
      </c>
      <c r="E7" s="4">
        <v>0</v>
      </c>
      <c r="F7" s="4">
        <v>0</v>
      </c>
      <c r="G7" s="4">
        <f>E7*F7</f>
        <v>0</v>
      </c>
      <c r="H7" s="4">
        <f>D7+G7</f>
        <v>285</v>
      </c>
      <c r="I7" s="4">
        <f>H7/18</f>
        <v>16</v>
      </c>
    </row>
    <row r="8" spans="1:9" s="12" customFormat="1" ht="21">
      <c r="A8" s="10" t="s">
        <v>14</v>
      </c>
      <c r="B8" s="4">
        <v>0</v>
      </c>
      <c r="C8" s="4">
        <v>0</v>
      </c>
      <c r="D8" s="4">
        <f>B8*C8</f>
        <v>0</v>
      </c>
      <c r="E8" s="4">
        <v>0</v>
      </c>
      <c r="F8" s="4">
        <v>0</v>
      </c>
      <c r="G8" s="4">
        <f>E8*F8</f>
        <v>0</v>
      </c>
      <c r="H8" s="4">
        <f>D8+G8</f>
        <v>0</v>
      </c>
      <c r="I8" s="4">
        <f>H8/18</f>
        <v>0</v>
      </c>
    </row>
    <row r="9" spans="1:9" s="12" customFormat="1" ht="21">
      <c r="A9" s="10" t="s">
        <v>26</v>
      </c>
      <c r="B9" s="4">
        <v>0</v>
      </c>
      <c r="C9" s="4">
        <v>0</v>
      </c>
      <c r="D9" s="4">
        <f>B9*C9</f>
        <v>0</v>
      </c>
      <c r="E9" s="4">
        <v>0</v>
      </c>
      <c r="F9" s="4">
        <v>0</v>
      </c>
      <c r="G9" s="4">
        <f>E9*F9</f>
        <v>0</v>
      </c>
      <c r="H9" s="4">
        <f>D9+G9</f>
        <v>0</v>
      </c>
      <c r="I9" s="4">
        <f>H9/18</f>
        <v>0</v>
      </c>
    </row>
    <row r="10" spans="1:9" s="12" customFormat="1" ht="21">
      <c r="A10" s="10" t="s">
        <v>27</v>
      </c>
      <c r="B10" s="4">
        <v>0</v>
      </c>
      <c r="C10" s="4">
        <v>0</v>
      </c>
      <c r="D10" s="4">
        <f>B10*C10</f>
        <v>0</v>
      </c>
      <c r="E10" s="4">
        <v>0</v>
      </c>
      <c r="F10" s="4">
        <v>0</v>
      </c>
      <c r="G10" s="4">
        <f>E10*F10</f>
        <v>0</v>
      </c>
      <c r="H10" s="4">
        <f>D10+G10</f>
        <v>0</v>
      </c>
      <c r="I10" s="4">
        <f>H10/18</f>
        <v>0</v>
      </c>
    </row>
    <row r="11" spans="1:9" s="12" customFormat="1" ht="21">
      <c r="A11" s="13" t="s">
        <v>169</v>
      </c>
      <c r="B11" s="7">
        <f>SUM(B7:B10)</f>
        <v>15</v>
      </c>
      <c r="C11" s="7"/>
      <c r="D11" s="7"/>
      <c r="E11" s="7">
        <v>0</v>
      </c>
      <c r="F11" s="7"/>
      <c r="G11" s="7"/>
      <c r="H11" s="7">
        <f>SUM(H7:H10)</f>
        <v>285</v>
      </c>
      <c r="I11" s="7">
        <f>SUM(I7:I10)</f>
        <v>16</v>
      </c>
    </row>
    <row r="12" spans="1:9" ht="21">
      <c r="A12" s="64" t="s">
        <v>170</v>
      </c>
      <c r="B12" s="49"/>
      <c r="C12" s="49"/>
      <c r="D12" s="49"/>
      <c r="E12" s="49"/>
      <c r="F12" s="49"/>
      <c r="G12" s="49"/>
      <c r="H12" s="49"/>
      <c r="I12" s="65"/>
    </row>
    <row r="13" spans="1:9" s="12" customFormat="1" ht="21">
      <c r="A13" s="10" t="s">
        <v>15</v>
      </c>
      <c r="B13" s="4">
        <f>22</f>
        <v>22</v>
      </c>
      <c r="C13" s="4">
        <v>19</v>
      </c>
      <c r="D13" s="4">
        <f>B13*C13</f>
        <v>418</v>
      </c>
      <c r="E13" s="4">
        <v>0</v>
      </c>
      <c r="F13" s="4">
        <v>0</v>
      </c>
      <c r="G13" s="4">
        <f>E13*F13</f>
        <v>0</v>
      </c>
      <c r="H13" s="4">
        <f>D13+G13</f>
        <v>418</v>
      </c>
      <c r="I13" s="4">
        <f>H13/18</f>
        <v>23</v>
      </c>
    </row>
    <row r="14" spans="1:9" s="12" customFormat="1" ht="21">
      <c r="A14" s="10" t="s">
        <v>14</v>
      </c>
      <c r="B14" s="4">
        <v>0</v>
      </c>
      <c r="C14" s="4">
        <v>0</v>
      </c>
      <c r="D14" s="4">
        <f>B14*C14</f>
        <v>0</v>
      </c>
      <c r="E14" s="4">
        <v>0</v>
      </c>
      <c r="F14" s="4">
        <v>0</v>
      </c>
      <c r="G14" s="4">
        <f>E14*F14</f>
        <v>0</v>
      </c>
      <c r="H14" s="4">
        <f>D14+G14</f>
        <v>0</v>
      </c>
      <c r="I14" s="4">
        <f>H14/18</f>
        <v>0</v>
      </c>
    </row>
    <row r="15" spans="1:9" s="12" customFormat="1" ht="21">
      <c r="A15" s="10" t="s">
        <v>26</v>
      </c>
      <c r="B15" s="4">
        <v>0</v>
      </c>
      <c r="C15" s="4">
        <v>0</v>
      </c>
      <c r="D15" s="4">
        <f>B15*C15</f>
        <v>0</v>
      </c>
      <c r="E15" s="4">
        <v>0</v>
      </c>
      <c r="F15" s="4">
        <v>0</v>
      </c>
      <c r="G15" s="4">
        <f>E15*F15</f>
        <v>0</v>
      </c>
      <c r="H15" s="4">
        <f>D15+G15</f>
        <v>0</v>
      </c>
      <c r="I15" s="4">
        <f>H15/18</f>
        <v>0</v>
      </c>
    </row>
    <row r="16" spans="1:9" s="12" customFormat="1" ht="21">
      <c r="A16" s="10" t="s">
        <v>27</v>
      </c>
      <c r="B16" s="4">
        <v>0</v>
      </c>
      <c r="C16" s="4">
        <v>0</v>
      </c>
      <c r="D16" s="4">
        <f>B16*C16</f>
        <v>0</v>
      </c>
      <c r="E16" s="4">
        <v>0</v>
      </c>
      <c r="F16" s="4">
        <v>0</v>
      </c>
      <c r="G16" s="4">
        <f>E16*F16</f>
        <v>0</v>
      </c>
      <c r="H16" s="4">
        <f>D16+G16</f>
        <v>0</v>
      </c>
      <c r="I16" s="4">
        <f>H16/18</f>
        <v>0</v>
      </c>
    </row>
    <row r="17" spans="1:9" s="12" customFormat="1" ht="21">
      <c r="A17" s="13" t="s">
        <v>171</v>
      </c>
      <c r="B17" s="7">
        <f>SUM(B13:B16)</f>
        <v>22</v>
      </c>
      <c r="C17" s="7"/>
      <c r="D17" s="7"/>
      <c r="E17" s="7">
        <v>0</v>
      </c>
      <c r="F17" s="7"/>
      <c r="G17" s="7"/>
      <c r="H17" s="7">
        <f>SUM(H13:H16)</f>
        <v>418</v>
      </c>
      <c r="I17" s="7">
        <f>SUM(I13:I16)</f>
        <v>23</v>
      </c>
    </row>
    <row r="18" spans="1:9" ht="21">
      <c r="A18" s="64" t="s">
        <v>210</v>
      </c>
      <c r="B18" s="49"/>
      <c r="C18" s="49"/>
      <c r="D18" s="49"/>
      <c r="E18" s="49"/>
      <c r="F18" s="49"/>
      <c r="G18" s="49"/>
      <c r="H18" s="49"/>
      <c r="I18" s="65"/>
    </row>
    <row r="19" spans="1:9" s="12" customFormat="1" ht="21">
      <c r="A19" s="10" t="s">
        <v>15</v>
      </c>
      <c r="B19" s="4">
        <f>66</f>
        <v>66</v>
      </c>
      <c r="C19" s="4">
        <v>19</v>
      </c>
      <c r="D19" s="4">
        <f>B19*C19</f>
        <v>1254</v>
      </c>
      <c r="E19" s="4">
        <v>0</v>
      </c>
      <c r="F19" s="4">
        <v>0</v>
      </c>
      <c r="G19" s="4">
        <f>E19*F19</f>
        <v>0</v>
      </c>
      <c r="H19" s="4">
        <f>D19+G19</f>
        <v>1254</v>
      </c>
      <c r="I19" s="4">
        <f>H19/18</f>
        <v>70</v>
      </c>
    </row>
    <row r="20" spans="1:9" s="12" customFormat="1" ht="21">
      <c r="A20" s="10" t="s">
        <v>14</v>
      </c>
      <c r="B20" s="4">
        <v>0</v>
      </c>
      <c r="C20" s="4">
        <v>0</v>
      </c>
      <c r="D20" s="4">
        <f>B20*C20</f>
        <v>0</v>
      </c>
      <c r="E20" s="4">
        <v>0</v>
      </c>
      <c r="F20" s="4">
        <v>0</v>
      </c>
      <c r="G20" s="4">
        <f>E20*F20</f>
        <v>0</v>
      </c>
      <c r="H20" s="4">
        <f>D20+G20</f>
        <v>0</v>
      </c>
      <c r="I20" s="4">
        <f>H20/18</f>
        <v>0</v>
      </c>
    </row>
    <row r="21" spans="1:9" s="12" customFormat="1" ht="21">
      <c r="A21" s="10" t="s">
        <v>26</v>
      </c>
      <c r="B21" s="4">
        <v>0</v>
      </c>
      <c r="C21" s="4">
        <v>0</v>
      </c>
      <c r="D21" s="4">
        <f>B21*C21</f>
        <v>0</v>
      </c>
      <c r="E21" s="4">
        <v>0</v>
      </c>
      <c r="F21" s="4">
        <v>0</v>
      </c>
      <c r="G21" s="4">
        <f>E21*F21</f>
        <v>0</v>
      </c>
      <c r="H21" s="4">
        <f>D21+G21</f>
        <v>0</v>
      </c>
      <c r="I21" s="4">
        <f>H21/18</f>
        <v>0</v>
      </c>
    </row>
    <row r="22" spans="1:9" s="12" customFormat="1" ht="21">
      <c r="A22" s="10" t="s">
        <v>27</v>
      </c>
      <c r="B22" s="4">
        <v>0</v>
      </c>
      <c r="C22" s="4">
        <v>0</v>
      </c>
      <c r="D22" s="4">
        <f>B22*C22</f>
        <v>0</v>
      </c>
      <c r="E22" s="4">
        <v>0</v>
      </c>
      <c r="F22" s="4">
        <v>0</v>
      </c>
      <c r="G22" s="4">
        <f>E22*F22</f>
        <v>0</v>
      </c>
      <c r="H22" s="4">
        <f>D22+G22</f>
        <v>0</v>
      </c>
      <c r="I22" s="4">
        <f>H22/18</f>
        <v>0</v>
      </c>
    </row>
    <row r="23" spans="1:9" s="12" customFormat="1" ht="21">
      <c r="A23" s="13" t="s">
        <v>211</v>
      </c>
      <c r="B23" s="7">
        <f>SUM(B19:B22)</f>
        <v>66</v>
      </c>
      <c r="C23" s="7"/>
      <c r="D23" s="7"/>
      <c r="E23" s="7">
        <v>0</v>
      </c>
      <c r="F23" s="7"/>
      <c r="G23" s="7"/>
      <c r="H23" s="7">
        <f>SUM(H19:H22)</f>
        <v>1254</v>
      </c>
      <c r="I23" s="7">
        <f>SUM(I19:I22)</f>
        <v>70</v>
      </c>
    </row>
    <row r="24" spans="1:9" ht="21">
      <c r="A24" s="64" t="s">
        <v>212</v>
      </c>
      <c r="B24" s="49"/>
      <c r="C24" s="49"/>
      <c r="D24" s="49"/>
      <c r="E24" s="49"/>
      <c r="F24" s="49"/>
      <c r="G24" s="49"/>
      <c r="H24" s="49"/>
      <c r="I24" s="65"/>
    </row>
    <row r="25" spans="1:9" s="12" customFormat="1" ht="21">
      <c r="A25" s="10" t="s">
        <v>15</v>
      </c>
      <c r="B25" s="4">
        <f>35</f>
        <v>35</v>
      </c>
      <c r="C25" s="4">
        <v>19</v>
      </c>
      <c r="D25" s="4">
        <f>B25*C25</f>
        <v>665</v>
      </c>
      <c r="E25" s="4">
        <v>0</v>
      </c>
      <c r="F25" s="4">
        <v>0</v>
      </c>
      <c r="G25" s="4">
        <f>E25*F25</f>
        <v>0</v>
      </c>
      <c r="H25" s="4">
        <f>D25+G25</f>
        <v>665</v>
      </c>
      <c r="I25" s="4">
        <f>H25/18</f>
        <v>37</v>
      </c>
    </row>
    <row r="26" spans="1:9" s="12" customFormat="1" ht="21">
      <c r="A26" s="10" t="s">
        <v>14</v>
      </c>
      <c r="B26" s="4">
        <v>0</v>
      </c>
      <c r="C26" s="4">
        <v>0</v>
      </c>
      <c r="D26" s="4">
        <f>B26*C26</f>
        <v>0</v>
      </c>
      <c r="E26" s="4">
        <v>0</v>
      </c>
      <c r="F26" s="4">
        <v>0</v>
      </c>
      <c r="G26" s="4">
        <f>E26*F26</f>
        <v>0</v>
      </c>
      <c r="H26" s="4">
        <f>D26+G26</f>
        <v>0</v>
      </c>
      <c r="I26" s="4">
        <f>H26/18</f>
        <v>0</v>
      </c>
    </row>
    <row r="27" spans="1:9" s="12" customFormat="1" ht="21">
      <c r="A27" s="10" t="s">
        <v>26</v>
      </c>
      <c r="B27" s="4">
        <v>0</v>
      </c>
      <c r="C27" s="4">
        <v>0</v>
      </c>
      <c r="D27" s="4">
        <f>B27*C27</f>
        <v>0</v>
      </c>
      <c r="E27" s="4">
        <v>0</v>
      </c>
      <c r="F27" s="4">
        <v>0</v>
      </c>
      <c r="G27" s="4">
        <f>E27*F27</f>
        <v>0</v>
      </c>
      <c r="H27" s="4">
        <f>D27+G27</f>
        <v>0</v>
      </c>
      <c r="I27" s="4">
        <f>H27/18</f>
        <v>0</v>
      </c>
    </row>
    <row r="28" spans="1:9" s="12" customFormat="1" ht="21">
      <c r="A28" s="10" t="s">
        <v>27</v>
      </c>
      <c r="B28" s="4">
        <v>0</v>
      </c>
      <c r="C28" s="4">
        <v>0</v>
      </c>
      <c r="D28" s="4">
        <f>B28*C28</f>
        <v>0</v>
      </c>
      <c r="E28" s="4">
        <v>0</v>
      </c>
      <c r="F28" s="4">
        <v>0</v>
      </c>
      <c r="G28" s="4">
        <f>E28*F28</f>
        <v>0</v>
      </c>
      <c r="H28" s="4">
        <f>D28+G28</f>
        <v>0</v>
      </c>
      <c r="I28" s="4">
        <f>H28/18</f>
        <v>0</v>
      </c>
    </row>
    <row r="29" spans="1:9" s="12" customFormat="1" ht="21">
      <c r="A29" s="13" t="s">
        <v>213</v>
      </c>
      <c r="B29" s="7">
        <f>SUM(B25:B28)</f>
        <v>35</v>
      </c>
      <c r="C29" s="7"/>
      <c r="D29" s="7"/>
      <c r="E29" s="7">
        <v>0</v>
      </c>
      <c r="F29" s="7"/>
      <c r="G29" s="7"/>
      <c r="H29" s="7">
        <f>SUM(H25:H28)</f>
        <v>665</v>
      </c>
      <c r="I29" s="7">
        <f>SUM(I25:I28)</f>
        <v>37</v>
      </c>
    </row>
    <row r="30" spans="1:9" s="12" customFormat="1" ht="23.25">
      <c r="A30" s="26" t="s">
        <v>37</v>
      </c>
      <c r="B30" s="8">
        <f>B29+B23+B17+B11</f>
        <v>138</v>
      </c>
      <c r="C30" s="8"/>
      <c r="D30" s="8"/>
      <c r="E30" s="8">
        <f>E29+E23+E17+E11</f>
        <v>0</v>
      </c>
      <c r="F30" s="8"/>
      <c r="G30" s="8"/>
      <c r="H30" s="8">
        <f>H29+H23+H17+H11</f>
        <v>2622</v>
      </c>
      <c r="I30" s="8">
        <f>I29+I23+I17+I11</f>
        <v>146</v>
      </c>
    </row>
    <row r="31" spans="1:9" ht="21">
      <c r="A31" s="64" t="s">
        <v>209</v>
      </c>
      <c r="B31" s="49"/>
      <c r="C31" s="49"/>
      <c r="D31" s="49"/>
      <c r="E31" s="49"/>
      <c r="F31" s="49"/>
      <c r="G31" s="49"/>
      <c r="H31" s="49"/>
      <c r="I31" s="65"/>
    </row>
    <row r="32" spans="1:9" s="12" customFormat="1" ht="21">
      <c r="A32" s="10" t="s">
        <v>15</v>
      </c>
      <c r="B32" s="4">
        <v>24</v>
      </c>
      <c r="C32" s="4">
        <v>19</v>
      </c>
      <c r="D32" s="4">
        <f>B32*C32</f>
        <v>456</v>
      </c>
      <c r="E32" s="4">
        <v>0</v>
      </c>
      <c r="F32" s="4">
        <v>0</v>
      </c>
      <c r="G32" s="4">
        <f>E32*F32</f>
        <v>0</v>
      </c>
      <c r="H32" s="4">
        <f>D32+G32</f>
        <v>456</v>
      </c>
      <c r="I32" s="4">
        <f>H32/18</f>
        <v>25</v>
      </c>
    </row>
    <row r="33" spans="1:9" s="12" customFormat="1" ht="21">
      <c r="A33" s="10" t="s">
        <v>14</v>
      </c>
      <c r="B33" s="4">
        <v>0</v>
      </c>
      <c r="C33" s="4">
        <v>0</v>
      </c>
      <c r="D33" s="4">
        <f>B33*C33</f>
        <v>0</v>
      </c>
      <c r="E33" s="4">
        <v>0</v>
      </c>
      <c r="F33" s="4">
        <v>0</v>
      </c>
      <c r="G33" s="4">
        <f>E33*F33</f>
        <v>0</v>
      </c>
      <c r="H33" s="4">
        <f>D33+G33</f>
        <v>0</v>
      </c>
      <c r="I33" s="4">
        <f>H33/18</f>
        <v>0</v>
      </c>
    </row>
    <row r="34" spans="1:9" s="12" customFormat="1" ht="21">
      <c r="A34" s="13" t="s">
        <v>169</v>
      </c>
      <c r="B34" s="7">
        <f>SUM(B32:B33)</f>
        <v>24</v>
      </c>
      <c r="C34" s="7"/>
      <c r="D34" s="7"/>
      <c r="E34" s="7">
        <f>SUM(E32:E33)</f>
        <v>0</v>
      </c>
      <c r="F34" s="7"/>
      <c r="G34" s="7"/>
      <c r="H34" s="7">
        <f>SUM(H32:H33)</f>
        <v>456</v>
      </c>
      <c r="I34" s="7">
        <f>SUM(I32:I33)</f>
        <v>25</v>
      </c>
    </row>
    <row r="35" spans="1:9" ht="21">
      <c r="A35" s="64" t="s">
        <v>216</v>
      </c>
      <c r="B35" s="49"/>
      <c r="C35" s="49"/>
      <c r="D35" s="49"/>
      <c r="E35" s="49"/>
      <c r="F35" s="49"/>
      <c r="G35" s="49"/>
      <c r="H35" s="49"/>
      <c r="I35" s="65"/>
    </row>
    <row r="36" spans="1:9" s="12" customFormat="1" ht="21">
      <c r="A36" s="10" t="s">
        <v>15</v>
      </c>
      <c r="B36" s="4">
        <v>12</v>
      </c>
      <c r="C36" s="4">
        <v>19</v>
      </c>
      <c r="D36" s="4">
        <f>B36*C36</f>
        <v>228</v>
      </c>
      <c r="E36" s="4">
        <v>0</v>
      </c>
      <c r="F36" s="4">
        <v>0</v>
      </c>
      <c r="G36" s="4">
        <f>E36*F36</f>
        <v>0</v>
      </c>
      <c r="H36" s="4">
        <f>D36+G36</f>
        <v>228</v>
      </c>
      <c r="I36" s="4">
        <f>H36/18</f>
        <v>13</v>
      </c>
    </row>
    <row r="37" spans="1:9" s="12" customFormat="1" ht="21">
      <c r="A37" s="10" t="s">
        <v>14</v>
      </c>
      <c r="B37" s="4">
        <v>0</v>
      </c>
      <c r="C37" s="4">
        <v>0</v>
      </c>
      <c r="D37" s="4">
        <f>B37*C37</f>
        <v>0</v>
      </c>
      <c r="E37" s="4">
        <v>0</v>
      </c>
      <c r="F37" s="4">
        <v>0</v>
      </c>
      <c r="G37" s="4">
        <f>E37*F37</f>
        <v>0</v>
      </c>
      <c r="H37" s="4">
        <f>D37+G37</f>
        <v>0</v>
      </c>
      <c r="I37" s="4">
        <f>H37/18</f>
        <v>0</v>
      </c>
    </row>
    <row r="38" spans="1:9" s="12" customFormat="1" ht="21">
      <c r="A38" s="13" t="s">
        <v>265</v>
      </c>
      <c r="B38" s="7">
        <f>SUM(B36:B37)</f>
        <v>12</v>
      </c>
      <c r="C38" s="7"/>
      <c r="D38" s="7"/>
      <c r="E38" s="7">
        <f>SUM(E36:E37)</f>
        <v>0</v>
      </c>
      <c r="F38" s="7"/>
      <c r="G38" s="7"/>
      <c r="H38" s="7">
        <f>SUM(H36:H37)</f>
        <v>228</v>
      </c>
      <c r="I38" s="7">
        <f>SUM(I36:I37)</f>
        <v>13</v>
      </c>
    </row>
    <row r="39" spans="1:9" ht="21">
      <c r="A39" s="64" t="s">
        <v>215</v>
      </c>
      <c r="B39" s="49"/>
      <c r="C39" s="49"/>
      <c r="D39" s="49"/>
      <c r="E39" s="49"/>
      <c r="F39" s="49"/>
      <c r="G39" s="49"/>
      <c r="H39" s="49"/>
      <c r="I39" s="65"/>
    </row>
    <row r="40" spans="1:9" s="12" customFormat="1" ht="21">
      <c r="A40" s="10" t="s">
        <v>15</v>
      </c>
      <c r="B40" s="4">
        <v>15</v>
      </c>
      <c r="C40" s="4">
        <v>19</v>
      </c>
      <c r="D40" s="4">
        <f>B40*C40</f>
        <v>285</v>
      </c>
      <c r="E40" s="4">
        <v>0</v>
      </c>
      <c r="F40" s="4">
        <v>0</v>
      </c>
      <c r="G40" s="4">
        <f>E40*F40</f>
        <v>0</v>
      </c>
      <c r="H40" s="4">
        <f>D40+G40</f>
        <v>285</v>
      </c>
      <c r="I40" s="4">
        <f>H40/18</f>
        <v>16</v>
      </c>
    </row>
    <row r="41" spans="1:9" s="12" customFormat="1" ht="21">
      <c r="A41" s="10" t="s">
        <v>14</v>
      </c>
      <c r="B41" s="4">
        <v>0</v>
      </c>
      <c r="C41" s="4">
        <v>0</v>
      </c>
      <c r="D41" s="4">
        <f>B41*C41</f>
        <v>0</v>
      </c>
      <c r="E41" s="4">
        <v>0</v>
      </c>
      <c r="F41" s="4">
        <v>0</v>
      </c>
      <c r="G41" s="4">
        <f>E41*F41</f>
        <v>0</v>
      </c>
      <c r="H41" s="4">
        <f>D41+G41</f>
        <v>0</v>
      </c>
      <c r="I41" s="4">
        <f>H41/18</f>
        <v>0</v>
      </c>
    </row>
    <row r="42" spans="1:9" s="12" customFormat="1" ht="21">
      <c r="A42" s="13" t="s">
        <v>211</v>
      </c>
      <c r="B42" s="7">
        <f>SUM(B40:B41)</f>
        <v>15</v>
      </c>
      <c r="C42" s="7"/>
      <c r="D42" s="7"/>
      <c r="E42" s="7">
        <f>SUM(E40:E41)</f>
        <v>0</v>
      </c>
      <c r="F42" s="7"/>
      <c r="G42" s="7"/>
      <c r="H42" s="7">
        <f>SUM(H40:H41)</f>
        <v>285</v>
      </c>
      <c r="I42" s="7">
        <f>SUM(I40:I41)</f>
        <v>16</v>
      </c>
    </row>
    <row r="43" spans="1:9" s="12" customFormat="1" ht="23.25">
      <c r="A43" s="26" t="s">
        <v>60</v>
      </c>
      <c r="B43" s="8">
        <f>B42+B38+B34</f>
        <v>51</v>
      </c>
      <c r="C43" s="8"/>
      <c r="D43" s="8"/>
      <c r="E43" s="8">
        <f>E34</f>
        <v>0</v>
      </c>
      <c r="F43" s="8"/>
      <c r="G43" s="8"/>
      <c r="H43" s="8">
        <f>H42+H38+H34</f>
        <v>969</v>
      </c>
      <c r="I43" s="8">
        <f>I42+I38+I34</f>
        <v>54</v>
      </c>
    </row>
    <row r="44" spans="1:9" ht="23.25">
      <c r="A44" s="24" t="s">
        <v>214</v>
      </c>
      <c r="B44" s="25">
        <f>B43+B30</f>
        <v>189</v>
      </c>
      <c r="C44" s="25"/>
      <c r="D44" s="25"/>
      <c r="E44" s="25">
        <f>E43+E38+E34</f>
        <v>0</v>
      </c>
      <c r="F44" s="25"/>
      <c r="G44" s="25"/>
      <c r="H44" s="25">
        <f>H43+H30</f>
        <v>3591</v>
      </c>
      <c r="I44" s="25">
        <f>I43+I30</f>
        <v>200</v>
      </c>
    </row>
  </sheetData>
  <mergeCells count="18">
    <mergeCell ref="A1:I1"/>
    <mergeCell ref="A2:I2"/>
    <mergeCell ref="H3:H4"/>
    <mergeCell ref="I4:I5"/>
    <mergeCell ref="A3:A5"/>
    <mergeCell ref="E3:F3"/>
    <mergeCell ref="G3:G4"/>
    <mergeCell ref="E4:F4"/>
    <mergeCell ref="B4:C4"/>
    <mergeCell ref="D3:D4"/>
    <mergeCell ref="B3:C3"/>
    <mergeCell ref="A18:I18"/>
    <mergeCell ref="A12:I12"/>
    <mergeCell ref="A6:I6"/>
    <mergeCell ref="A24:I24"/>
    <mergeCell ref="A35:I35"/>
    <mergeCell ref="A39:I39"/>
    <mergeCell ref="A31:I31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1" manualBreakCount="1">
    <brk id="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67">
      <selection activeCell="B83" sqref="B83:I83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232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2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21">
      <c r="A6" s="48" t="s">
        <v>233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v>0</v>
      </c>
      <c r="C7" s="4">
        <v>0</v>
      </c>
      <c r="D7" s="4">
        <f>B7*C7</f>
        <v>0</v>
      </c>
      <c r="E7" s="4">
        <v>0</v>
      </c>
      <c r="F7" s="4">
        <v>0</v>
      </c>
      <c r="G7" s="4">
        <f>E7*F7</f>
        <v>0</v>
      </c>
      <c r="H7" s="4">
        <f>D7+G7</f>
        <v>0</v>
      </c>
      <c r="I7" s="11">
        <f>H7/18</f>
        <v>0</v>
      </c>
    </row>
    <row r="8" spans="1:9" s="12" customFormat="1" ht="21">
      <c r="A8" s="10" t="s">
        <v>14</v>
      </c>
      <c r="B8" s="4">
        <v>9</v>
      </c>
      <c r="C8" s="4">
        <v>20</v>
      </c>
      <c r="D8" s="4">
        <f>B8*C8</f>
        <v>180</v>
      </c>
      <c r="E8" s="4">
        <v>0</v>
      </c>
      <c r="F8" s="4">
        <v>0</v>
      </c>
      <c r="G8" s="4">
        <f>E8*F8</f>
        <v>0</v>
      </c>
      <c r="H8" s="4">
        <f>D8+G8</f>
        <v>180</v>
      </c>
      <c r="I8" s="11">
        <f>H8/18</f>
        <v>10</v>
      </c>
    </row>
    <row r="9" spans="1:9" s="12" customFormat="1" ht="21">
      <c r="A9" s="10" t="s">
        <v>26</v>
      </c>
      <c r="B9" s="4">
        <v>8</v>
      </c>
      <c r="C9" s="4">
        <v>19</v>
      </c>
      <c r="D9" s="4">
        <f>B9*C9</f>
        <v>152</v>
      </c>
      <c r="E9" s="4">
        <v>0</v>
      </c>
      <c r="F9" s="4">
        <v>0</v>
      </c>
      <c r="G9" s="4">
        <f>E9*F9</f>
        <v>0</v>
      </c>
      <c r="H9" s="4">
        <f>D9+G9</f>
        <v>152</v>
      </c>
      <c r="I9" s="11">
        <f>H9/18</f>
        <v>8</v>
      </c>
    </row>
    <row r="10" spans="1:9" s="12" customFormat="1" ht="21">
      <c r="A10" s="10" t="s">
        <v>27</v>
      </c>
      <c r="B10" s="4">
        <v>16</v>
      </c>
      <c r="C10" s="4">
        <v>17</v>
      </c>
      <c r="D10" s="4">
        <f>B10*C10</f>
        <v>272</v>
      </c>
      <c r="E10" s="4">
        <v>0</v>
      </c>
      <c r="F10" s="4">
        <v>0</v>
      </c>
      <c r="G10" s="4">
        <f>E10*F10</f>
        <v>0</v>
      </c>
      <c r="H10" s="4">
        <f>D10+G10</f>
        <v>272</v>
      </c>
      <c r="I10" s="11">
        <f>H10/18</f>
        <v>15</v>
      </c>
    </row>
    <row r="11" spans="1:9" s="12" customFormat="1" ht="21">
      <c r="A11" s="13" t="s">
        <v>234</v>
      </c>
      <c r="B11" s="7">
        <f>SUM(B7:B10)</f>
        <v>33</v>
      </c>
      <c r="C11" s="7"/>
      <c r="D11" s="7"/>
      <c r="E11" s="7">
        <f>SUM(E7:E10)</f>
        <v>0</v>
      </c>
      <c r="F11" s="7"/>
      <c r="G11" s="7"/>
      <c r="H11" s="7">
        <f>SUM(H7:H10)</f>
        <v>604</v>
      </c>
      <c r="I11" s="14">
        <f>SUM(I7:I10)</f>
        <v>33</v>
      </c>
    </row>
    <row r="12" spans="1:9" ht="21">
      <c r="A12" s="48" t="s">
        <v>235</v>
      </c>
      <c r="B12" s="49"/>
      <c r="C12" s="49"/>
      <c r="D12" s="49"/>
      <c r="E12" s="49"/>
      <c r="F12" s="49"/>
      <c r="G12" s="49"/>
      <c r="H12" s="49"/>
      <c r="I12" s="50"/>
    </row>
    <row r="13" spans="1:9" s="12" customFormat="1" ht="21">
      <c r="A13" s="10" t="s">
        <v>15</v>
      </c>
      <c r="B13" s="4">
        <v>0</v>
      </c>
      <c r="C13" s="4">
        <v>0</v>
      </c>
      <c r="D13" s="4">
        <f>B13*C13</f>
        <v>0</v>
      </c>
      <c r="E13" s="4">
        <v>0</v>
      </c>
      <c r="F13" s="4">
        <v>0</v>
      </c>
      <c r="G13" s="4">
        <f>E13*F13</f>
        <v>0</v>
      </c>
      <c r="H13" s="4">
        <f>D13+G13</f>
        <v>0</v>
      </c>
      <c r="I13" s="15">
        <f>H13/18</f>
        <v>0</v>
      </c>
    </row>
    <row r="14" spans="1:9" s="12" customFormat="1" ht="21">
      <c r="A14" s="10" t="s">
        <v>14</v>
      </c>
      <c r="B14" s="4">
        <v>41</v>
      </c>
      <c r="C14" s="4">
        <v>21</v>
      </c>
      <c r="D14" s="4">
        <f>B14*C14</f>
        <v>861</v>
      </c>
      <c r="E14" s="4">
        <v>0</v>
      </c>
      <c r="F14" s="4">
        <v>0</v>
      </c>
      <c r="G14" s="4">
        <f>E14*F14</f>
        <v>0</v>
      </c>
      <c r="H14" s="4">
        <f>D14+G14</f>
        <v>861</v>
      </c>
      <c r="I14" s="15">
        <f>H14/18</f>
        <v>48</v>
      </c>
    </row>
    <row r="15" spans="1:9" s="12" customFormat="1" ht="21">
      <c r="A15" s="10" t="s">
        <v>26</v>
      </c>
      <c r="B15" s="4">
        <v>47</v>
      </c>
      <c r="C15" s="4">
        <v>18</v>
      </c>
      <c r="D15" s="4">
        <f>B15*C15</f>
        <v>846</v>
      </c>
      <c r="E15" s="4">
        <v>0</v>
      </c>
      <c r="F15" s="4">
        <v>0</v>
      </c>
      <c r="G15" s="4">
        <f>E15*F15</f>
        <v>0</v>
      </c>
      <c r="H15" s="4">
        <f>D15+G15</f>
        <v>846</v>
      </c>
      <c r="I15" s="15">
        <f>H15/18</f>
        <v>47</v>
      </c>
    </row>
    <row r="16" spans="1:9" s="12" customFormat="1" ht="21">
      <c r="A16" s="10" t="s">
        <v>27</v>
      </c>
      <c r="B16" s="4">
        <v>49</v>
      </c>
      <c r="C16" s="4">
        <v>16</v>
      </c>
      <c r="D16" s="4">
        <f>B16*C16</f>
        <v>784</v>
      </c>
      <c r="E16" s="4">
        <v>0</v>
      </c>
      <c r="F16" s="4">
        <v>0</v>
      </c>
      <c r="G16" s="4">
        <f>E16*F16</f>
        <v>0</v>
      </c>
      <c r="H16" s="4">
        <f>D16+G16</f>
        <v>784</v>
      </c>
      <c r="I16" s="15">
        <f>H16/18</f>
        <v>44</v>
      </c>
    </row>
    <row r="17" spans="1:9" s="12" customFormat="1" ht="21">
      <c r="A17" s="13" t="s">
        <v>236</v>
      </c>
      <c r="B17" s="7">
        <f>SUM(B13:B16)</f>
        <v>137</v>
      </c>
      <c r="C17" s="7"/>
      <c r="D17" s="7"/>
      <c r="E17" s="7">
        <f>SUM(E13:E16)</f>
        <v>0</v>
      </c>
      <c r="F17" s="7"/>
      <c r="G17" s="7"/>
      <c r="H17" s="7">
        <f>SUM(H13:H16)</f>
        <v>2491</v>
      </c>
      <c r="I17" s="16">
        <f>SUM(I13:I16)</f>
        <v>139</v>
      </c>
    </row>
    <row r="18" spans="1:9" s="12" customFormat="1" ht="21">
      <c r="A18" s="48" t="s">
        <v>237</v>
      </c>
      <c r="B18" s="49"/>
      <c r="C18" s="49"/>
      <c r="D18" s="49"/>
      <c r="E18" s="49"/>
      <c r="F18" s="49"/>
      <c r="G18" s="49"/>
      <c r="H18" s="49"/>
      <c r="I18" s="50"/>
    </row>
    <row r="19" spans="1:9" s="12" customFormat="1" ht="21">
      <c r="A19" s="10" t="s">
        <v>15</v>
      </c>
      <c r="B19" s="4">
        <v>55</v>
      </c>
      <c r="C19" s="4">
        <v>21</v>
      </c>
      <c r="D19" s="4">
        <f>B19*C19</f>
        <v>1155</v>
      </c>
      <c r="E19" s="4">
        <v>0</v>
      </c>
      <c r="F19" s="4">
        <v>0</v>
      </c>
      <c r="G19" s="4">
        <f>E19*F19</f>
        <v>0</v>
      </c>
      <c r="H19" s="4">
        <f>D19+G19</f>
        <v>1155</v>
      </c>
      <c r="I19" s="15">
        <f>H19/18</f>
        <v>64</v>
      </c>
    </row>
    <row r="20" spans="1:9" s="12" customFormat="1" ht="21">
      <c r="A20" s="10" t="s">
        <v>14</v>
      </c>
      <c r="B20" s="4">
        <v>0</v>
      </c>
      <c r="C20" s="4">
        <v>0</v>
      </c>
      <c r="D20" s="4">
        <f>B20*C20</f>
        <v>0</v>
      </c>
      <c r="E20" s="4">
        <v>0</v>
      </c>
      <c r="F20" s="4">
        <v>0</v>
      </c>
      <c r="G20" s="4">
        <f>E20*F20</f>
        <v>0</v>
      </c>
      <c r="H20" s="4">
        <f>D20+G20</f>
        <v>0</v>
      </c>
      <c r="I20" s="15">
        <f>H20/18</f>
        <v>0</v>
      </c>
    </row>
    <row r="21" spans="1:9" s="12" customFormat="1" ht="21">
      <c r="A21" s="10" t="s">
        <v>26</v>
      </c>
      <c r="B21" s="4">
        <v>0</v>
      </c>
      <c r="C21" s="4">
        <v>0</v>
      </c>
      <c r="D21" s="4">
        <f>B21*C21</f>
        <v>0</v>
      </c>
      <c r="E21" s="4">
        <v>0</v>
      </c>
      <c r="F21" s="4">
        <v>0</v>
      </c>
      <c r="G21" s="4">
        <f>E21*F21</f>
        <v>0</v>
      </c>
      <c r="H21" s="4">
        <f>D21+G21</f>
        <v>0</v>
      </c>
      <c r="I21" s="15">
        <f>H21/18</f>
        <v>0</v>
      </c>
    </row>
    <row r="22" spans="1:9" s="12" customFormat="1" ht="21">
      <c r="A22" s="10" t="s">
        <v>27</v>
      </c>
      <c r="B22" s="4">
        <v>0</v>
      </c>
      <c r="C22" s="4">
        <v>0</v>
      </c>
      <c r="D22" s="4">
        <f>B22*C22</f>
        <v>0</v>
      </c>
      <c r="E22" s="4">
        <v>0</v>
      </c>
      <c r="F22" s="4">
        <v>0</v>
      </c>
      <c r="G22" s="4">
        <f>E22*F22</f>
        <v>0</v>
      </c>
      <c r="H22" s="4">
        <f>D22+G22</f>
        <v>0</v>
      </c>
      <c r="I22" s="15">
        <f>H22/18</f>
        <v>0</v>
      </c>
    </row>
    <row r="23" spans="1:9" s="12" customFormat="1" ht="21">
      <c r="A23" s="13" t="s">
        <v>238</v>
      </c>
      <c r="B23" s="7">
        <f>SUM(B19:B22)</f>
        <v>55</v>
      </c>
      <c r="C23" s="7"/>
      <c r="D23" s="7"/>
      <c r="E23" s="7">
        <f>SUM(E19:E22)</f>
        <v>0</v>
      </c>
      <c r="F23" s="7"/>
      <c r="G23" s="7"/>
      <c r="H23" s="7">
        <f>SUM(H19:H22)</f>
        <v>1155</v>
      </c>
      <c r="I23" s="16">
        <f>SUM(I19:I22)</f>
        <v>64</v>
      </c>
    </row>
    <row r="24" spans="1:9" ht="21">
      <c r="A24" s="48" t="s">
        <v>239</v>
      </c>
      <c r="B24" s="49"/>
      <c r="C24" s="49"/>
      <c r="D24" s="49"/>
      <c r="E24" s="49"/>
      <c r="F24" s="49"/>
      <c r="G24" s="49"/>
      <c r="H24" s="49"/>
      <c r="I24" s="50"/>
    </row>
    <row r="25" spans="1:9" s="12" customFormat="1" ht="21">
      <c r="A25" s="10" t="s">
        <v>15</v>
      </c>
      <c r="B25" s="4">
        <v>148</v>
      </c>
      <c r="C25" s="4">
        <v>17</v>
      </c>
      <c r="D25" s="4">
        <f>B25*C25</f>
        <v>2516</v>
      </c>
      <c r="E25" s="4">
        <v>0</v>
      </c>
      <c r="F25" s="4">
        <v>0</v>
      </c>
      <c r="G25" s="4">
        <f>E25*F25</f>
        <v>0</v>
      </c>
      <c r="H25" s="4">
        <f>D25+G25</f>
        <v>2516</v>
      </c>
      <c r="I25" s="15">
        <f>H25/18</f>
        <v>140</v>
      </c>
    </row>
    <row r="26" spans="1:9" s="12" customFormat="1" ht="21">
      <c r="A26" s="10" t="s">
        <v>14</v>
      </c>
      <c r="B26" s="4">
        <v>137</v>
      </c>
      <c r="C26" s="4">
        <v>19</v>
      </c>
      <c r="D26" s="4">
        <f>B26*C26</f>
        <v>2603</v>
      </c>
      <c r="E26" s="4">
        <v>0</v>
      </c>
      <c r="F26" s="4">
        <v>0</v>
      </c>
      <c r="G26" s="4">
        <f>E26*F26</f>
        <v>0</v>
      </c>
      <c r="H26" s="4">
        <f>D26+G26</f>
        <v>2603</v>
      </c>
      <c r="I26" s="15">
        <f>H26/18</f>
        <v>145</v>
      </c>
    </row>
    <row r="27" spans="1:9" s="12" customFormat="1" ht="21">
      <c r="A27" s="10" t="s">
        <v>26</v>
      </c>
      <c r="B27" s="4">
        <v>57</v>
      </c>
      <c r="C27" s="4">
        <v>18</v>
      </c>
      <c r="D27" s="4">
        <f>B27*C27</f>
        <v>1026</v>
      </c>
      <c r="E27" s="4">
        <v>0</v>
      </c>
      <c r="F27" s="4">
        <v>0</v>
      </c>
      <c r="G27" s="4">
        <f>E27*F27</f>
        <v>0</v>
      </c>
      <c r="H27" s="4">
        <f>D27+G27</f>
        <v>1026</v>
      </c>
      <c r="I27" s="15">
        <f>H27/18</f>
        <v>57</v>
      </c>
    </row>
    <row r="28" spans="1:9" s="12" customFormat="1" ht="21">
      <c r="A28" s="10" t="s">
        <v>27</v>
      </c>
      <c r="B28" s="4">
        <v>82</v>
      </c>
      <c r="C28" s="4">
        <v>19</v>
      </c>
      <c r="D28" s="4">
        <f>B28*C28</f>
        <v>1558</v>
      </c>
      <c r="E28" s="4">
        <v>0</v>
      </c>
      <c r="F28" s="4">
        <v>0</v>
      </c>
      <c r="G28" s="4">
        <f>E28*F28</f>
        <v>0</v>
      </c>
      <c r="H28" s="4">
        <f>D28+G28</f>
        <v>1558</v>
      </c>
      <c r="I28" s="15">
        <f>H28/18</f>
        <v>87</v>
      </c>
    </row>
    <row r="29" spans="1:9" s="12" customFormat="1" ht="21">
      <c r="A29" s="13" t="s">
        <v>240</v>
      </c>
      <c r="B29" s="7">
        <f>SUM(B25:B28)</f>
        <v>424</v>
      </c>
      <c r="C29" s="7"/>
      <c r="D29" s="7"/>
      <c r="E29" s="7">
        <f>SUM(E25:E28)</f>
        <v>0</v>
      </c>
      <c r="F29" s="7"/>
      <c r="G29" s="7"/>
      <c r="H29" s="7">
        <f>SUM(H25:H28)</f>
        <v>7703</v>
      </c>
      <c r="I29" s="16">
        <f>SUM(I25:I28)</f>
        <v>429</v>
      </c>
    </row>
    <row r="30" spans="1:9" s="12" customFormat="1" ht="21">
      <c r="A30" s="48" t="s">
        <v>241</v>
      </c>
      <c r="B30" s="49"/>
      <c r="C30" s="49"/>
      <c r="D30" s="49"/>
      <c r="E30" s="49"/>
      <c r="F30" s="49"/>
      <c r="G30" s="49"/>
      <c r="H30" s="49"/>
      <c r="I30" s="50"/>
    </row>
    <row r="31" spans="1:9" s="12" customFormat="1" ht="21">
      <c r="A31" s="10" t="s">
        <v>15</v>
      </c>
      <c r="B31" s="4">
        <v>0</v>
      </c>
      <c r="C31" s="4">
        <v>0</v>
      </c>
      <c r="D31" s="4">
        <f>B31*C31</f>
        <v>0</v>
      </c>
      <c r="E31" s="4">
        <v>0</v>
      </c>
      <c r="F31" s="4">
        <v>0</v>
      </c>
      <c r="G31" s="4">
        <f>E31*F31</f>
        <v>0</v>
      </c>
      <c r="H31" s="4">
        <f>D31+G31</f>
        <v>0</v>
      </c>
      <c r="I31" s="15">
        <f>H31/18</f>
        <v>0</v>
      </c>
    </row>
    <row r="32" spans="1:9" s="12" customFormat="1" ht="21">
      <c r="A32" s="10" t="s">
        <v>14</v>
      </c>
      <c r="B32" s="4">
        <v>32</v>
      </c>
      <c r="C32" s="4">
        <v>16</v>
      </c>
      <c r="D32" s="4">
        <f>B32*C32</f>
        <v>512</v>
      </c>
      <c r="E32" s="4">
        <v>0</v>
      </c>
      <c r="F32" s="4">
        <v>0</v>
      </c>
      <c r="G32" s="4">
        <f>E32*F32</f>
        <v>0</v>
      </c>
      <c r="H32" s="4">
        <f>D32+G32</f>
        <v>512</v>
      </c>
      <c r="I32" s="15">
        <f>H32/18</f>
        <v>28</v>
      </c>
    </row>
    <row r="33" spans="1:9" s="12" customFormat="1" ht="21">
      <c r="A33" s="10" t="s">
        <v>26</v>
      </c>
      <c r="B33" s="4">
        <v>29</v>
      </c>
      <c r="C33" s="4">
        <v>23</v>
      </c>
      <c r="D33" s="4">
        <f>B33*C33</f>
        <v>667</v>
      </c>
      <c r="E33" s="4">
        <v>0</v>
      </c>
      <c r="F33" s="4">
        <v>0</v>
      </c>
      <c r="G33" s="4">
        <f>E33*F33</f>
        <v>0</v>
      </c>
      <c r="H33" s="4">
        <f>D33+G33</f>
        <v>667</v>
      </c>
      <c r="I33" s="15">
        <f>H33/18</f>
        <v>37</v>
      </c>
    </row>
    <row r="34" spans="1:9" s="12" customFormat="1" ht="21">
      <c r="A34" s="10" t="s">
        <v>27</v>
      </c>
      <c r="B34" s="4">
        <v>53</v>
      </c>
      <c r="C34" s="4">
        <v>21</v>
      </c>
      <c r="D34" s="4">
        <f>B34*C34</f>
        <v>1113</v>
      </c>
      <c r="E34" s="4">
        <v>0</v>
      </c>
      <c r="F34" s="4">
        <v>0</v>
      </c>
      <c r="G34" s="4">
        <f>E34*F34</f>
        <v>0</v>
      </c>
      <c r="H34" s="4">
        <f>D34+G34</f>
        <v>1113</v>
      </c>
      <c r="I34" s="15">
        <f>H34/18</f>
        <v>62</v>
      </c>
    </row>
    <row r="35" spans="1:9" s="12" customFormat="1" ht="21">
      <c r="A35" s="13" t="s">
        <v>242</v>
      </c>
      <c r="B35" s="7">
        <f>SUM(B31:B34)</f>
        <v>114</v>
      </c>
      <c r="C35" s="7"/>
      <c r="D35" s="7"/>
      <c r="E35" s="7">
        <f>SUM(E31:E34)</f>
        <v>0</v>
      </c>
      <c r="F35" s="7"/>
      <c r="G35" s="7"/>
      <c r="H35" s="7">
        <f>SUM(H31:H34)</f>
        <v>2292</v>
      </c>
      <c r="I35" s="16">
        <f>SUM(I31:I34)</f>
        <v>127</v>
      </c>
    </row>
    <row r="36" spans="1:9" s="12" customFormat="1" ht="21">
      <c r="A36" s="48" t="s">
        <v>243</v>
      </c>
      <c r="B36" s="49"/>
      <c r="C36" s="49"/>
      <c r="D36" s="49"/>
      <c r="E36" s="49"/>
      <c r="F36" s="49"/>
      <c r="G36" s="49"/>
      <c r="H36" s="49"/>
      <c r="I36" s="50"/>
    </row>
    <row r="37" spans="1:9" s="12" customFormat="1" ht="21">
      <c r="A37" s="10" t="s">
        <v>15</v>
      </c>
      <c r="B37" s="4">
        <v>0</v>
      </c>
      <c r="C37" s="4">
        <v>0</v>
      </c>
      <c r="D37" s="4">
        <f>B37*C37</f>
        <v>0</v>
      </c>
      <c r="E37" s="4">
        <v>0</v>
      </c>
      <c r="F37" s="4">
        <v>0</v>
      </c>
      <c r="G37" s="4">
        <f>E37*F37</f>
        <v>0</v>
      </c>
      <c r="H37" s="4">
        <f>D37+G37</f>
        <v>0</v>
      </c>
      <c r="I37" s="15">
        <f>H37/18</f>
        <v>0</v>
      </c>
    </row>
    <row r="38" spans="1:9" s="12" customFormat="1" ht="21">
      <c r="A38" s="10" t="s">
        <v>14</v>
      </c>
      <c r="B38" s="4">
        <v>31</v>
      </c>
      <c r="C38" s="4">
        <v>23</v>
      </c>
      <c r="D38" s="4">
        <f>B38*C38</f>
        <v>713</v>
      </c>
      <c r="E38" s="4">
        <v>0</v>
      </c>
      <c r="F38" s="4">
        <v>0</v>
      </c>
      <c r="G38" s="4">
        <f>E38*F38</f>
        <v>0</v>
      </c>
      <c r="H38" s="4">
        <f>D38+G38</f>
        <v>713</v>
      </c>
      <c r="I38" s="15">
        <f>H38/18</f>
        <v>40</v>
      </c>
    </row>
    <row r="39" spans="1:9" s="12" customFormat="1" ht="21">
      <c r="A39" s="10" t="s">
        <v>26</v>
      </c>
      <c r="B39" s="4">
        <v>38</v>
      </c>
      <c r="C39" s="4">
        <v>22</v>
      </c>
      <c r="D39" s="4">
        <f>B39*C39</f>
        <v>836</v>
      </c>
      <c r="E39" s="4">
        <v>0</v>
      </c>
      <c r="F39" s="4">
        <v>0</v>
      </c>
      <c r="G39" s="4">
        <f>E39*F39</f>
        <v>0</v>
      </c>
      <c r="H39" s="4">
        <f>D39+G39</f>
        <v>836</v>
      </c>
      <c r="I39" s="15">
        <f>H39/18</f>
        <v>46</v>
      </c>
    </row>
    <row r="40" spans="1:9" s="12" customFormat="1" ht="21">
      <c r="A40" s="10" t="s">
        <v>27</v>
      </c>
      <c r="B40" s="4">
        <v>32</v>
      </c>
      <c r="C40" s="4">
        <v>22</v>
      </c>
      <c r="D40" s="4">
        <f>B40*C40</f>
        <v>704</v>
      </c>
      <c r="E40" s="4">
        <v>0</v>
      </c>
      <c r="F40" s="4">
        <v>0</v>
      </c>
      <c r="G40" s="4">
        <f>E40*F40</f>
        <v>0</v>
      </c>
      <c r="H40" s="4">
        <f>D40+G40</f>
        <v>704</v>
      </c>
      <c r="I40" s="15">
        <f>H40/18</f>
        <v>39</v>
      </c>
    </row>
    <row r="41" spans="1:9" s="12" customFormat="1" ht="21">
      <c r="A41" s="13" t="s">
        <v>244</v>
      </c>
      <c r="B41" s="7">
        <f>SUM(B37:B40)</f>
        <v>101</v>
      </c>
      <c r="C41" s="7"/>
      <c r="D41" s="7"/>
      <c r="E41" s="7">
        <f>SUM(E37:E40)</f>
        <v>0</v>
      </c>
      <c r="F41" s="7"/>
      <c r="G41" s="7"/>
      <c r="H41" s="7">
        <f>SUM(H37:H40)</f>
        <v>2253</v>
      </c>
      <c r="I41" s="16">
        <f>SUM(I37:I40)</f>
        <v>125</v>
      </c>
    </row>
    <row r="42" spans="1:9" s="12" customFormat="1" ht="21">
      <c r="A42" s="48" t="s">
        <v>245</v>
      </c>
      <c r="B42" s="49"/>
      <c r="C42" s="49"/>
      <c r="D42" s="49"/>
      <c r="E42" s="49"/>
      <c r="F42" s="49"/>
      <c r="G42" s="49"/>
      <c r="H42" s="49"/>
      <c r="I42" s="50"/>
    </row>
    <row r="43" spans="1:9" s="12" customFormat="1" ht="21">
      <c r="A43" s="10" t="s">
        <v>15</v>
      </c>
      <c r="B43" s="4">
        <v>22</v>
      </c>
      <c r="C43" s="4">
        <v>21</v>
      </c>
      <c r="D43" s="4">
        <f>B43*C43</f>
        <v>462</v>
      </c>
      <c r="E43" s="4">
        <v>0</v>
      </c>
      <c r="F43" s="4">
        <v>0</v>
      </c>
      <c r="G43" s="4">
        <f>E43*F43</f>
        <v>0</v>
      </c>
      <c r="H43" s="4">
        <f>D43+G43</f>
        <v>462</v>
      </c>
      <c r="I43" s="15">
        <f>H43/18</f>
        <v>26</v>
      </c>
    </row>
    <row r="44" spans="1:9" s="12" customFormat="1" ht="21">
      <c r="A44" s="10" t="s">
        <v>14</v>
      </c>
      <c r="B44" s="4">
        <v>0</v>
      </c>
      <c r="C44" s="4">
        <v>0</v>
      </c>
      <c r="D44" s="4">
        <f>B44*C44</f>
        <v>0</v>
      </c>
      <c r="E44" s="4">
        <v>0</v>
      </c>
      <c r="F44" s="4">
        <v>0</v>
      </c>
      <c r="G44" s="4">
        <f>E44*F44</f>
        <v>0</v>
      </c>
      <c r="H44" s="4">
        <f>D44+G44</f>
        <v>0</v>
      </c>
      <c r="I44" s="15">
        <f>H44/18</f>
        <v>0</v>
      </c>
    </row>
    <row r="45" spans="1:9" s="12" customFormat="1" ht="21">
      <c r="A45" s="10" t="s">
        <v>26</v>
      </c>
      <c r="B45" s="4">
        <v>0</v>
      </c>
      <c r="C45" s="4">
        <v>0</v>
      </c>
      <c r="D45" s="4">
        <f>B45*C45</f>
        <v>0</v>
      </c>
      <c r="E45" s="4">
        <v>0</v>
      </c>
      <c r="F45" s="4">
        <v>0</v>
      </c>
      <c r="G45" s="4">
        <f>E45*F45</f>
        <v>0</v>
      </c>
      <c r="H45" s="4">
        <f>D45+G45</f>
        <v>0</v>
      </c>
      <c r="I45" s="15">
        <f>H45/18</f>
        <v>0</v>
      </c>
    </row>
    <row r="46" spans="1:9" s="12" customFormat="1" ht="21">
      <c r="A46" s="10" t="s">
        <v>27</v>
      </c>
      <c r="B46" s="4">
        <v>0</v>
      </c>
      <c r="C46" s="4">
        <v>0</v>
      </c>
      <c r="D46" s="4">
        <f>B46*C46</f>
        <v>0</v>
      </c>
      <c r="E46" s="4">
        <v>0</v>
      </c>
      <c r="F46" s="4">
        <v>0</v>
      </c>
      <c r="G46" s="4">
        <f>E46*F46</f>
        <v>0</v>
      </c>
      <c r="H46" s="4">
        <f>D46+G46</f>
        <v>0</v>
      </c>
      <c r="I46" s="15">
        <f>H46/18</f>
        <v>0</v>
      </c>
    </row>
    <row r="47" spans="1:9" s="12" customFormat="1" ht="21">
      <c r="A47" s="38" t="s">
        <v>246</v>
      </c>
      <c r="B47" s="7">
        <f>SUM(B43:B46)</f>
        <v>22</v>
      </c>
      <c r="C47" s="7"/>
      <c r="D47" s="7"/>
      <c r="E47" s="7">
        <f>SUM(E43:E46)</f>
        <v>0</v>
      </c>
      <c r="F47" s="7"/>
      <c r="G47" s="7"/>
      <c r="H47" s="7">
        <f>SUM(H43:H46)</f>
        <v>462</v>
      </c>
      <c r="I47" s="16">
        <f>SUM(I43:I46)</f>
        <v>26</v>
      </c>
    </row>
    <row r="48" spans="1:9" s="12" customFormat="1" ht="21">
      <c r="A48" s="48" t="s">
        <v>247</v>
      </c>
      <c r="B48" s="49"/>
      <c r="C48" s="49"/>
      <c r="D48" s="49"/>
      <c r="E48" s="49"/>
      <c r="F48" s="49"/>
      <c r="G48" s="49"/>
      <c r="H48" s="49"/>
      <c r="I48" s="50"/>
    </row>
    <row r="49" spans="1:9" s="12" customFormat="1" ht="21">
      <c r="A49" s="10" t="s">
        <v>15</v>
      </c>
      <c r="B49" s="4">
        <v>31</v>
      </c>
      <c r="C49" s="4">
        <v>18</v>
      </c>
      <c r="D49" s="4">
        <f>B49*C49</f>
        <v>558</v>
      </c>
      <c r="E49" s="4">
        <v>0</v>
      </c>
      <c r="F49" s="4">
        <v>0</v>
      </c>
      <c r="G49" s="4">
        <f>E49*F49</f>
        <v>0</v>
      </c>
      <c r="H49" s="4">
        <f>D49+G49</f>
        <v>558</v>
      </c>
      <c r="I49" s="15">
        <f>H49/18</f>
        <v>31</v>
      </c>
    </row>
    <row r="50" spans="1:9" s="12" customFormat="1" ht="21">
      <c r="A50" s="10" t="s">
        <v>14</v>
      </c>
      <c r="B50" s="4">
        <v>0</v>
      </c>
      <c r="C50" s="4">
        <v>0</v>
      </c>
      <c r="D50" s="4">
        <f>B50*C50</f>
        <v>0</v>
      </c>
      <c r="E50" s="4">
        <v>0</v>
      </c>
      <c r="F50" s="4">
        <v>0</v>
      </c>
      <c r="G50" s="4">
        <f>E50*F50</f>
        <v>0</v>
      </c>
      <c r="H50" s="4">
        <f>D50+G50</f>
        <v>0</v>
      </c>
      <c r="I50" s="15">
        <f>H50/18</f>
        <v>0</v>
      </c>
    </row>
    <row r="51" spans="1:9" s="12" customFormat="1" ht="21">
      <c r="A51" s="10" t="s">
        <v>26</v>
      </c>
      <c r="B51" s="4">
        <v>0</v>
      </c>
      <c r="C51" s="4">
        <v>0</v>
      </c>
      <c r="D51" s="4">
        <f>B51*C51</f>
        <v>0</v>
      </c>
      <c r="E51" s="4">
        <v>0</v>
      </c>
      <c r="F51" s="4">
        <v>0</v>
      </c>
      <c r="G51" s="4">
        <f>E51*F51</f>
        <v>0</v>
      </c>
      <c r="H51" s="4">
        <f>D51+G51</f>
        <v>0</v>
      </c>
      <c r="I51" s="15">
        <f>H51/18</f>
        <v>0</v>
      </c>
    </row>
    <row r="52" spans="1:9" s="12" customFormat="1" ht="21">
      <c r="A52" s="10" t="s">
        <v>27</v>
      </c>
      <c r="B52" s="4">
        <v>0</v>
      </c>
      <c r="C52" s="4">
        <v>0</v>
      </c>
      <c r="D52" s="4">
        <f>B52*C52</f>
        <v>0</v>
      </c>
      <c r="E52" s="4">
        <v>0</v>
      </c>
      <c r="F52" s="4">
        <v>0</v>
      </c>
      <c r="G52" s="4">
        <f>E52*F52</f>
        <v>0</v>
      </c>
      <c r="H52" s="4">
        <f>D52+G52</f>
        <v>0</v>
      </c>
      <c r="I52" s="15">
        <f>H52/18</f>
        <v>0</v>
      </c>
    </row>
    <row r="53" spans="1:9" s="12" customFormat="1" ht="21">
      <c r="A53" s="13" t="s">
        <v>248</v>
      </c>
      <c r="B53" s="7">
        <f>SUM(B49:B52)</f>
        <v>31</v>
      </c>
      <c r="C53" s="7"/>
      <c r="D53" s="7"/>
      <c r="E53" s="7">
        <f>SUM(E49:E52)</f>
        <v>0</v>
      </c>
      <c r="F53" s="7"/>
      <c r="G53" s="7"/>
      <c r="H53" s="7">
        <f>SUM(H49:H52)</f>
        <v>558</v>
      </c>
      <c r="I53" s="16">
        <f>SUM(I49:I52)</f>
        <v>31</v>
      </c>
    </row>
    <row r="54" spans="1:9" s="12" customFormat="1" ht="21">
      <c r="A54" s="48" t="s">
        <v>249</v>
      </c>
      <c r="B54" s="49"/>
      <c r="C54" s="49"/>
      <c r="D54" s="49"/>
      <c r="E54" s="49"/>
      <c r="F54" s="49"/>
      <c r="G54" s="49"/>
      <c r="H54" s="49"/>
      <c r="I54" s="50"/>
    </row>
    <row r="55" spans="1:9" s="12" customFormat="1" ht="21">
      <c r="A55" s="10" t="s">
        <v>15</v>
      </c>
      <c r="B55" s="4">
        <v>36</v>
      </c>
      <c r="C55" s="4">
        <v>19</v>
      </c>
      <c r="D55" s="4">
        <f>B55*C55</f>
        <v>684</v>
      </c>
      <c r="E55" s="4">
        <v>0</v>
      </c>
      <c r="F55" s="4">
        <v>0</v>
      </c>
      <c r="G55" s="4">
        <f>E55*F55</f>
        <v>0</v>
      </c>
      <c r="H55" s="4">
        <f>D55+G55</f>
        <v>684</v>
      </c>
      <c r="I55" s="15">
        <f>H55/18</f>
        <v>38</v>
      </c>
    </row>
    <row r="56" spans="1:9" s="12" customFormat="1" ht="21">
      <c r="A56" s="10" t="s">
        <v>14</v>
      </c>
      <c r="B56" s="4">
        <v>0</v>
      </c>
      <c r="C56" s="4">
        <v>0</v>
      </c>
      <c r="D56" s="4">
        <f>B56*C56</f>
        <v>0</v>
      </c>
      <c r="E56" s="4">
        <v>0</v>
      </c>
      <c r="F56" s="4">
        <v>0</v>
      </c>
      <c r="G56" s="4">
        <f>E56*F56</f>
        <v>0</v>
      </c>
      <c r="H56" s="4">
        <f>D56+G56</f>
        <v>0</v>
      </c>
      <c r="I56" s="15">
        <f>H56/18</f>
        <v>0</v>
      </c>
    </row>
    <row r="57" spans="1:9" s="12" customFormat="1" ht="21">
      <c r="A57" s="10" t="s">
        <v>26</v>
      </c>
      <c r="B57" s="4">
        <v>0</v>
      </c>
      <c r="C57" s="4">
        <v>0</v>
      </c>
      <c r="D57" s="4">
        <f>B57*C57</f>
        <v>0</v>
      </c>
      <c r="E57" s="4">
        <v>0</v>
      </c>
      <c r="F57" s="4">
        <v>0</v>
      </c>
      <c r="G57" s="4">
        <f>E57*F57</f>
        <v>0</v>
      </c>
      <c r="H57" s="4">
        <f>D57+G57</f>
        <v>0</v>
      </c>
      <c r="I57" s="15">
        <f>H57/18</f>
        <v>0</v>
      </c>
    </row>
    <row r="58" spans="1:9" s="12" customFormat="1" ht="21">
      <c r="A58" s="10" t="s">
        <v>27</v>
      </c>
      <c r="B58" s="4">
        <v>0</v>
      </c>
      <c r="C58" s="4">
        <v>0</v>
      </c>
      <c r="D58" s="4">
        <f>B58*C58</f>
        <v>0</v>
      </c>
      <c r="E58" s="4">
        <v>0</v>
      </c>
      <c r="F58" s="4">
        <v>0</v>
      </c>
      <c r="G58" s="4">
        <f>E58*F58</f>
        <v>0</v>
      </c>
      <c r="H58" s="4">
        <f>D58+G58</f>
        <v>0</v>
      </c>
      <c r="I58" s="15">
        <f>H58/18</f>
        <v>0</v>
      </c>
    </row>
    <row r="59" spans="1:9" s="12" customFormat="1" ht="21">
      <c r="A59" s="13" t="s">
        <v>250</v>
      </c>
      <c r="B59" s="7">
        <f>SUM(B55:B58)</f>
        <v>36</v>
      </c>
      <c r="C59" s="7"/>
      <c r="D59" s="7"/>
      <c r="E59" s="7">
        <f>SUM(E55:E58)</f>
        <v>0</v>
      </c>
      <c r="F59" s="7"/>
      <c r="G59" s="7"/>
      <c r="H59" s="7">
        <f>SUM(H55:H58)</f>
        <v>684</v>
      </c>
      <c r="I59" s="16">
        <f>SUM(I55:I58)</f>
        <v>38</v>
      </c>
    </row>
    <row r="60" spans="1:9" s="12" customFormat="1" ht="21">
      <c r="A60" s="48" t="s">
        <v>251</v>
      </c>
      <c r="B60" s="49"/>
      <c r="C60" s="49"/>
      <c r="D60" s="49"/>
      <c r="E60" s="49"/>
      <c r="F60" s="49"/>
      <c r="G60" s="49"/>
      <c r="H60" s="49"/>
      <c r="I60" s="50"/>
    </row>
    <row r="61" spans="1:9" s="12" customFormat="1" ht="21">
      <c r="A61" s="10" t="s">
        <v>15</v>
      </c>
      <c r="B61" s="4">
        <v>34</v>
      </c>
      <c r="C61" s="4">
        <v>18</v>
      </c>
      <c r="D61" s="4">
        <f>B61*C61</f>
        <v>612</v>
      </c>
      <c r="E61" s="4">
        <v>0</v>
      </c>
      <c r="F61" s="4">
        <v>0</v>
      </c>
      <c r="G61" s="4">
        <f>E61*F61</f>
        <v>0</v>
      </c>
      <c r="H61" s="4">
        <f>D61+G61</f>
        <v>612</v>
      </c>
      <c r="I61" s="15">
        <f>H61/18</f>
        <v>34</v>
      </c>
    </row>
    <row r="62" spans="1:9" s="12" customFormat="1" ht="21">
      <c r="A62" s="10" t="s">
        <v>14</v>
      </c>
      <c r="B62" s="4">
        <v>0</v>
      </c>
      <c r="C62" s="4">
        <v>0</v>
      </c>
      <c r="D62" s="4">
        <f>B62*C62</f>
        <v>0</v>
      </c>
      <c r="E62" s="4">
        <v>0</v>
      </c>
      <c r="F62" s="4">
        <v>0</v>
      </c>
      <c r="G62" s="4">
        <f>E62*F62</f>
        <v>0</v>
      </c>
      <c r="H62" s="4">
        <f>D62+G62</f>
        <v>0</v>
      </c>
      <c r="I62" s="15">
        <f>H62/18</f>
        <v>0</v>
      </c>
    </row>
    <row r="63" spans="1:9" s="12" customFormat="1" ht="21">
      <c r="A63" s="10" t="s">
        <v>26</v>
      </c>
      <c r="B63" s="4">
        <v>0</v>
      </c>
      <c r="C63" s="4">
        <v>0</v>
      </c>
      <c r="D63" s="4">
        <f>B63*C63</f>
        <v>0</v>
      </c>
      <c r="E63" s="4">
        <v>0</v>
      </c>
      <c r="F63" s="4">
        <v>0</v>
      </c>
      <c r="G63" s="4">
        <f>E63*F63</f>
        <v>0</v>
      </c>
      <c r="H63" s="4">
        <f>D63+G63</f>
        <v>0</v>
      </c>
      <c r="I63" s="15">
        <f>H63/18</f>
        <v>0</v>
      </c>
    </row>
    <row r="64" spans="1:9" s="12" customFormat="1" ht="21">
      <c r="A64" s="10" t="s">
        <v>27</v>
      </c>
      <c r="B64" s="4">
        <v>0</v>
      </c>
      <c r="C64" s="4">
        <v>0</v>
      </c>
      <c r="D64" s="4">
        <f>B64*C64</f>
        <v>0</v>
      </c>
      <c r="E64" s="4">
        <v>0</v>
      </c>
      <c r="F64" s="4">
        <v>0</v>
      </c>
      <c r="G64" s="4">
        <f>E64*F64</f>
        <v>0</v>
      </c>
      <c r="H64" s="4">
        <f>D64+G64</f>
        <v>0</v>
      </c>
      <c r="I64" s="15">
        <f>H64/18</f>
        <v>0</v>
      </c>
    </row>
    <row r="65" spans="1:9" s="12" customFormat="1" ht="21">
      <c r="A65" s="13" t="s">
        <v>252</v>
      </c>
      <c r="B65" s="7">
        <f>SUM(B61:B64)</f>
        <v>34</v>
      </c>
      <c r="C65" s="7"/>
      <c r="D65" s="7"/>
      <c r="E65" s="7">
        <f>SUM(E61:E64)</f>
        <v>0</v>
      </c>
      <c r="F65" s="7"/>
      <c r="G65" s="7"/>
      <c r="H65" s="7">
        <f>SUM(H61:H64)</f>
        <v>612</v>
      </c>
      <c r="I65" s="16">
        <f>SUM(I61:I64)</f>
        <v>34</v>
      </c>
    </row>
    <row r="66" spans="1:9" s="12" customFormat="1" ht="23.25">
      <c r="A66" s="17" t="s">
        <v>37</v>
      </c>
      <c r="B66" s="8">
        <f>B29+B17+B11</f>
        <v>594</v>
      </c>
      <c r="C66" s="8"/>
      <c r="D66" s="8"/>
      <c r="E66" s="8">
        <f>SUM(E65,E59,E53,E47,E41,E35,E29,E23,E17,E11)</f>
        <v>0</v>
      </c>
      <c r="F66" s="8"/>
      <c r="G66" s="8"/>
      <c r="H66" s="8">
        <f>H29+H17+H11</f>
        <v>10798</v>
      </c>
      <c r="I66" s="18">
        <f>I11+I17+I29</f>
        <v>601</v>
      </c>
    </row>
    <row r="67" spans="1:9" ht="21">
      <c r="A67" s="48" t="s">
        <v>253</v>
      </c>
      <c r="B67" s="49"/>
      <c r="C67" s="49"/>
      <c r="D67" s="49"/>
      <c r="E67" s="49"/>
      <c r="F67" s="49"/>
      <c r="G67" s="49"/>
      <c r="H67" s="49"/>
      <c r="I67" s="50"/>
    </row>
    <row r="68" spans="1:9" s="12" customFormat="1" ht="21">
      <c r="A68" s="10" t="s">
        <v>15</v>
      </c>
      <c r="B68" s="4">
        <v>0</v>
      </c>
      <c r="C68" s="4">
        <v>0</v>
      </c>
      <c r="D68" s="4">
        <f>B68*C68</f>
        <v>0</v>
      </c>
      <c r="E68" s="4">
        <v>0</v>
      </c>
      <c r="F68" s="4">
        <v>0</v>
      </c>
      <c r="G68" s="4">
        <f>E68*F68</f>
        <v>0</v>
      </c>
      <c r="H68" s="4">
        <f>D68+G68</f>
        <v>0</v>
      </c>
      <c r="I68" s="15">
        <f>H68/18</f>
        <v>0</v>
      </c>
    </row>
    <row r="69" spans="1:9" s="12" customFormat="1" ht="21">
      <c r="A69" s="10" t="s">
        <v>14</v>
      </c>
      <c r="B69" s="4">
        <v>18</v>
      </c>
      <c r="C69" s="4">
        <v>20</v>
      </c>
      <c r="D69" s="4">
        <f>B69*C69</f>
        <v>360</v>
      </c>
      <c r="E69" s="4">
        <v>0</v>
      </c>
      <c r="F69" s="4">
        <v>0</v>
      </c>
      <c r="G69" s="4">
        <f>E69*F69</f>
        <v>0</v>
      </c>
      <c r="H69" s="4">
        <f>D69+G69</f>
        <v>360</v>
      </c>
      <c r="I69" s="15">
        <f>H69/18</f>
        <v>20</v>
      </c>
    </row>
    <row r="70" spans="1:9" s="12" customFormat="1" ht="21">
      <c r="A70" s="13" t="s">
        <v>234</v>
      </c>
      <c r="B70" s="7">
        <f>SUM(B68:B69)</f>
        <v>18</v>
      </c>
      <c r="C70" s="7"/>
      <c r="D70" s="7"/>
      <c r="E70" s="7">
        <f>SUM(E68:E69)</f>
        <v>0</v>
      </c>
      <c r="F70" s="7"/>
      <c r="G70" s="7"/>
      <c r="H70" s="7">
        <f>SUM(H68:H69)</f>
        <v>360</v>
      </c>
      <c r="I70" s="16">
        <f>SUM(I68:I69)</f>
        <v>20</v>
      </c>
    </row>
    <row r="71" spans="1:9" ht="21">
      <c r="A71" s="48" t="s">
        <v>254</v>
      </c>
      <c r="B71" s="49"/>
      <c r="C71" s="49"/>
      <c r="D71" s="49"/>
      <c r="E71" s="49"/>
      <c r="F71" s="49"/>
      <c r="G71" s="49"/>
      <c r="H71" s="49"/>
      <c r="I71" s="50"/>
    </row>
    <row r="72" spans="1:9" s="12" customFormat="1" ht="21">
      <c r="A72" s="10" t="s">
        <v>15</v>
      </c>
      <c r="B72" s="4">
        <v>75</v>
      </c>
      <c r="C72" s="4">
        <v>22</v>
      </c>
      <c r="D72" s="4">
        <f>B72*C72</f>
        <v>1650</v>
      </c>
      <c r="E72" s="4">
        <v>0</v>
      </c>
      <c r="F72" s="4">
        <v>0</v>
      </c>
      <c r="G72" s="4">
        <f>E72*F72</f>
        <v>0</v>
      </c>
      <c r="H72" s="4">
        <f>D72+G72</f>
        <v>1650</v>
      </c>
      <c r="I72" s="15">
        <f>H72/18</f>
        <v>92</v>
      </c>
    </row>
    <row r="73" spans="1:9" s="12" customFormat="1" ht="21">
      <c r="A73" s="10" t="s">
        <v>14</v>
      </c>
      <c r="B73" s="4">
        <v>87</v>
      </c>
      <c r="C73" s="4">
        <v>21</v>
      </c>
      <c r="D73" s="4">
        <f>B73*C73</f>
        <v>1827</v>
      </c>
      <c r="E73" s="4">
        <v>0</v>
      </c>
      <c r="F73" s="4">
        <v>0</v>
      </c>
      <c r="G73" s="4">
        <f>E73*F73</f>
        <v>0</v>
      </c>
      <c r="H73" s="4">
        <f>D73+G73</f>
        <v>1827</v>
      </c>
      <c r="I73" s="15">
        <f>H73/18</f>
        <v>102</v>
      </c>
    </row>
    <row r="74" spans="1:9" s="12" customFormat="1" ht="21">
      <c r="A74" s="13" t="s">
        <v>240</v>
      </c>
      <c r="B74" s="7">
        <f>SUM(B72:B73)</f>
        <v>162</v>
      </c>
      <c r="C74" s="7"/>
      <c r="D74" s="7"/>
      <c r="E74" s="7">
        <f>SUM(E72:E73)</f>
        <v>0</v>
      </c>
      <c r="F74" s="7"/>
      <c r="G74" s="7"/>
      <c r="H74" s="7">
        <f>SUM(H72:H73)</f>
        <v>3477</v>
      </c>
      <c r="I74" s="16">
        <f>SUM(I72:I73)</f>
        <v>194</v>
      </c>
    </row>
    <row r="75" spans="1:9" s="12" customFormat="1" ht="21">
      <c r="A75" s="48" t="s">
        <v>255</v>
      </c>
      <c r="B75" s="49"/>
      <c r="C75" s="49"/>
      <c r="D75" s="49"/>
      <c r="E75" s="49"/>
      <c r="F75" s="49"/>
      <c r="G75" s="49"/>
      <c r="H75" s="49"/>
      <c r="I75" s="50"/>
    </row>
    <row r="76" spans="1:9" s="12" customFormat="1" ht="21">
      <c r="A76" s="10" t="s">
        <v>15</v>
      </c>
      <c r="B76" s="4">
        <v>0</v>
      </c>
      <c r="C76" s="4">
        <v>0</v>
      </c>
      <c r="D76" s="4">
        <f>B76*C76</f>
        <v>0</v>
      </c>
      <c r="E76" s="4">
        <v>0</v>
      </c>
      <c r="F76" s="4">
        <v>0</v>
      </c>
      <c r="G76" s="4">
        <f>E76*F76</f>
        <v>0</v>
      </c>
      <c r="H76" s="4">
        <f>D76+G76</f>
        <v>0</v>
      </c>
      <c r="I76" s="15">
        <f>H76/18</f>
        <v>0</v>
      </c>
    </row>
    <row r="77" spans="1:9" s="12" customFormat="1" ht="21">
      <c r="A77" s="10" t="s">
        <v>14</v>
      </c>
      <c r="B77" s="4">
        <v>25</v>
      </c>
      <c r="C77" s="4">
        <v>21</v>
      </c>
      <c r="D77" s="4">
        <f>B77*C77</f>
        <v>525</v>
      </c>
      <c r="E77" s="4">
        <v>0</v>
      </c>
      <c r="F77" s="4">
        <v>0</v>
      </c>
      <c r="G77" s="4">
        <f>E77*F77</f>
        <v>0</v>
      </c>
      <c r="H77" s="4">
        <f>D77+G77</f>
        <v>525</v>
      </c>
      <c r="I77" s="15">
        <f>H77/18</f>
        <v>29</v>
      </c>
    </row>
    <row r="78" spans="1:9" s="12" customFormat="1" ht="21">
      <c r="A78" s="13" t="s">
        <v>256</v>
      </c>
      <c r="B78" s="7">
        <f>SUM(B76:B77)</f>
        <v>25</v>
      </c>
      <c r="C78" s="7"/>
      <c r="D78" s="7"/>
      <c r="E78" s="7">
        <f>SUM(E76:E77)</f>
        <v>0</v>
      </c>
      <c r="F78" s="7"/>
      <c r="G78" s="7"/>
      <c r="H78" s="7">
        <f>SUM(H76:H77)</f>
        <v>525</v>
      </c>
      <c r="I78" s="16">
        <f>SUM(I76:I77)</f>
        <v>29</v>
      </c>
    </row>
    <row r="79" spans="1:9" s="12" customFormat="1" ht="21">
      <c r="A79" s="48" t="s">
        <v>257</v>
      </c>
      <c r="B79" s="49"/>
      <c r="C79" s="49"/>
      <c r="D79" s="49"/>
      <c r="E79" s="49"/>
      <c r="F79" s="49"/>
      <c r="G79" s="49"/>
      <c r="H79" s="49"/>
      <c r="I79" s="50"/>
    </row>
    <row r="80" spans="1:9" s="12" customFormat="1" ht="21">
      <c r="A80" s="10" t="s">
        <v>15</v>
      </c>
      <c r="B80" s="4">
        <v>41</v>
      </c>
      <c r="C80" s="4">
        <v>22</v>
      </c>
      <c r="D80" s="4">
        <f>B80*C80</f>
        <v>902</v>
      </c>
      <c r="E80" s="4">
        <v>0</v>
      </c>
      <c r="F80" s="4">
        <v>0</v>
      </c>
      <c r="G80" s="4">
        <f>E80*F80</f>
        <v>0</v>
      </c>
      <c r="H80" s="4">
        <f>D80+G80</f>
        <v>902</v>
      </c>
      <c r="I80" s="15">
        <f>H80/18</f>
        <v>50</v>
      </c>
    </row>
    <row r="81" spans="1:9" s="12" customFormat="1" ht="21">
      <c r="A81" s="10" t="s">
        <v>14</v>
      </c>
      <c r="B81" s="4">
        <v>0</v>
      </c>
      <c r="C81" s="4">
        <v>0</v>
      </c>
      <c r="D81" s="4">
        <f>B81*C81</f>
        <v>0</v>
      </c>
      <c r="E81" s="4">
        <v>0</v>
      </c>
      <c r="F81" s="4">
        <v>0</v>
      </c>
      <c r="G81" s="4">
        <f>E81*F81</f>
        <v>0</v>
      </c>
      <c r="H81" s="4">
        <f>D81+G81</f>
        <v>0</v>
      </c>
      <c r="I81" s="15">
        <f>H81/18</f>
        <v>0</v>
      </c>
    </row>
    <row r="82" spans="1:9" s="12" customFormat="1" ht="21">
      <c r="A82" s="13" t="s">
        <v>258</v>
      </c>
      <c r="B82" s="7">
        <f>SUM(B80:B81)</f>
        <v>41</v>
      </c>
      <c r="C82" s="7"/>
      <c r="D82" s="7"/>
      <c r="E82" s="7">
        <f>SUM(E80:E81)</f>
        <v>0</v>
      </c>
      <c r="F82" s="7"/>
      <c r="G82" s="7"/>
      <c r="H82" s="7">
        <f>SUM(H80:H81)</f>
        <v>902</v>
      </c>
      <c r="I82" s="16">
        <f>SUM(I80:I81)</f>
        <v>50</v>
      </c>
    </row>
    <row r="83" spans="1:9" s="12" customFormat="1" ht="24" thickBot="1">
      <c r="A83" s="19" t="s">
        <v>60</v>
      </c>
      <c r="B83" s="9">
        <f>B74+B70</f>
        <v>180</v>
      </c>
      <c r="C83" s="9"/>
      <c r="D83" s="9"/>
      <c r="E83" s="9">
        <f>SUM(E82,E78,E74,E70)</f>
        <v>0</v>
      </c>
      <c r="F83" s="9"/>
      <c r="G83" s="9"/>
      <c r="H83" s="9">
        <f>H74+H70</f>
        <v>3837</v>
      </c>
      <c r="I83" s="20">
        <f>I74+I70</f>
        <v>214</v>
      </c>
    </row>
    <row r="84" spans="1:9" ht="24" thickBot="1">
      <c r="A84" s="21" t="s">
        <v>214</v>
      </c>
      <c r="B84" s="22">
        <f>B83+B66</f>
        <v>774</v>
      </c>
      <c r="C84" s="22"/>
      <c r="D84" s="22"/>
      <c r="E84" s="22">
        <f>SUM(E83,E66)</f>
        <v>0</v>
      </c>
      <c r="F84" s="22"/>
      <c r="G84" s="22"/>
      <c r="H84" s="22">
        <f>H83+H66</f>
        <v>14635</v>
      </c>
      <c r="I84" s="23">
        <f>I83+I66</f>
        <v>815</v>
      </c>
    </row>
  </sheetData>
  <mergeCells count="25">
    <mergeCell ref="A1:I1"/>
    <mergeCell ref="A2:I2"/>
    <mergeCell ref="H3:H4"/>
    <mergeCell ref="I4:I5"/>
    <mergeCell ref="A3:A5"/>
    <mergeCell ref="E3:F3"/>
    <mergeCell ref="G3:G4"/>
    <mergeCell ref="E4:F4"/>
    <mergeCell ref="B4:C4"/>
    <mergeCell ref="D3:D4"/>
    <mergeCell ref="B3:C3"/>
    <mergeCell ref="A18:I18"/>
    <mergeCell ref="A48:I48"/>
    <mergeCell ref="A54:I54"/>
    <mergeCell ref="A6:I6"/>
    <mergeCell ref="A60:I60"/>
    <mergeCell ref="A75:I75"/>
    <mergeCell ref="A79:I79"/>
    <mergeCell ref="A12:I12"/>
    <mergeCell ref="A24:I24"/>
    <mergeCell ref="A67:I67"/>
    <mergeCell ref="A71:I71"/>
    <mergeCell ref="A30:I30"/>
    <mergeCell ref="A42:I42"/>
    <mergeCell ref="A36:I36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1" manualBreakCount="1">
    <brk id="6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0">
      <selection activeCell="B25" sqref="B25:I25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226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2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21">
      <c r="A6" s="48" t="s">
        <v>227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v>80</v>
      </c>
      <c r="C7" s="4">
        <v>19</v>
      </c>
      <c r="D7" s="4">
        <f>B7*C7</f>
        <v>1520</v>
      </c>
      <c r="E7" s="4">
        <v>0</v>
      </c>
      <c r="F7" s="4">
        <v>0</v>
      </c>
      <c r="G7" s="4">
        <f>E7*F7</f>
        <v>0</v>
      </c>
      <c r="H7" s="4">
        <f>D7+G7</f>
        <v>1520</v>
      </c>
      <c r="I7" s="11">
        <f>H7/18</f>
        <v>84</v>
      </c>
    </row>
    <row r="8" spans="1:9" s="12" customFormat="1" ht="21">
      <c r="A8" s="10" t="s">
        <v>14</v>
      </c>
      <c r="B8" s="4">
        <v>72</v>
      </c>
      <c r="C8" s="4">
        <v>22</v>
      </c>
      <c r="D8" s="4">
        <f>B8*C8</f>
        <v>1584</v>
      </c>
      <c r="E8" s="4">
        <v>0</v>
      </c>
      <c r="F8" s="4">
        <v>0</v>
      </c>
      <c r="G8" s="4">
        <f>E8*F8</f>
        <v>0</v>
      </c>
      <c r="H8" s="4">
        <f>D8+G8</f>
        <v>1584</v>
      </c>
      <c r="I8" s="11">
        <f>H8/18</f>
        <v>88</v>
      </c>
    </row>
    <row r="9" spans="1:9" s="12" customFormat="1" ht="21">
      <c r="A9" s="10" t="s">
        <v>26</v>
      </c>
      <c r="B9" s="4">
        <v>60</v>
      </c>
      <c r="C9" s="4">
        <v>18</v>
      </c>
      <c r="D9" s="4">
        <f>B9*C9</f>
        <v>1080</v>
      </c>
      <c r="E9" s="4">
        <v>0</v>
      </c>
      <c r="F9" s="4">
        <v>0</v>
      </c>
      <c r="G9" s="4">
        <f>E9*F9</f>
        <v>0</v>
      </c>
      <c r="H9" s="4">
        <f>D9+G9</f>
        <v>1080</v>
      </c>
      <c r="I9" s="11">
        <f>H9/18</f>
        <v>60</v>
      </c>
    </row>
    <row r="10" spans="1:9" s="12" customFormat="1" ht="21">
      <c r="A10" s="10" t="s">
        <v>27</v>
      </c>
      <c r="B10" s="4">
        <v>45</v>
      </c>
      <c r="C10" s="4">
        <v>16</v>
      </c>
      <c r="D10" s="4">
        <f>B10*C10</f>
        <v>720</v>
      </c>
      <c r="E10" s="4">
        <v>0</v>
      </c>
      <c r="F10" s="4">
        <v>0</v>
      </c>
      <c r="G10" s="4">
        <f>E10*F10</f>
        <v>0</v>
      </c>
      <c r="H10" s="4">
        <f>D10+G10</f>
        <v>720</v>
      </c>
      <c r="I10" s="11">
        <f>H10/18</f>
        <v>40</v>
      </c>
    </row>
    <row r="11" spans="1:9" s="12" customFormat="1" ht="21">
      <c r="A11" s="13" t="s">
        <v>228</v>
      </c>
      <c r="B11" s="7">
        <f>SUM(B7:B10)</f>
        <v>257</v>
      </c>
      <c r="C11" s="7"/>
      <c r="D11" s="7"/>
      <c r="E11" s="7">
        <f>SUM(E7:E10)</f>
        <v>0</v>
      </c>
      <c r="F11" s="7"/>
      <c r="G11" s="7"/>
      <c r="H11" s="7">
        <f>SUM(H7:H10)</f>
        <v>4904</v>
      </c>
      <c r="I11" s="14">
        <f>SUM(I7:I10)</f>
        <v>272</v>
      </c>
    </row>
    <row r="12" spans="1:9" ht="21">
      <c r="A12" s="48" t="s">
        <v>229</v>
      </c>
      <c r="B12" s="49"/>
      <c r="C12" s="49"/>
      <c r="D12" s="49"/>
      <c r="E12" s="49"/>
      <c r="F12" s="49"/>
      <c r="G12" s="49"/>
      <c r="H12" s="49"/>
      <c r="I12" s="50"/>
    </row>
    <row r="13" spans="1:9" s="12" customFormat="1" ht="21">
      <c r="A13" s="10" t="s">
        <v>15</v>
      </c>
      <c r="B13" s="4">
        <v>79</v>
      </c>
      <c r="C13" s="4">
        <v>19</v>
      </c>
      <c r="D13" s="4">
        <f>B13*C13</f>
        <v>1501</v>
      </c>
      <c r="E13" s="4">
        <v>0</v>
      </c>
      <c r="F13" s="4">
        <v>0</v>
      </c>
      <c r="G13" s="4">
        <f>E13*F13</f>
        <v>0</v>
      </c>
      <c r="H13" s="4">
        <f>D13+G13</f>
        <v>1501</v>
      </c>
      <c r="I13" s="15">
        <f>H13/18</f>
        <v>83</v>
      </c>
    </row>
    <row r="14" spans="1:9" s="12" customFormat="1" ht="21">
      <c r="A14" s="10" t="s">
        <v>14</v>
      </c>
      <c r="B14" s="4">
        <v>31</v>
      </c>
      <c r="C14" s="4">
        <v>22</v>
      </c>
      <c r="D14" s="4">
        <f>B14*C14</f>
        <v>682</v>
      </c>
      <c r="E14" s="4">
        <v>0</v>
      </c>
      <c r="F14" s="4">
        <v>0</v>
      </c>
      <c r="G14" s="4">
        <f>E14*F14</f>
        <v>0</v>
      </c>
      <c r="H14" s="4">
        <f>D14+G14</f>
        <v>682</v>
      </c>
      <c r="I14" s="15">
        <f>H14/18</f>
        <v>38</v>
      </c>
    </row>
    <row r="15" spans="1:9" s="12" customFormat="1" ht="21">
      <c r="A15" s="10" t="s">
        <v>26</v>
      </c>
      <c r="B15" s="4">
        <v>30</v>
      </c>
      <c r="C15" s="4">
        <v>18</v>
      </c>
      <c r="D15" s="4">
        <f>B15*C15</f>
        <v>540</v>
      </c>
      <c r="E15" s="4">
        <v>0</v>
      </c>
      <c r="F15" s="4">
        <v>0</v>
      </c>
      <c r="G15" s="4">
        <f>E15*F15</f>
        <v>0</v>
      </c>
      <c r="H15" s="4">
        <f>D15+G15</f>
        <v>540</v>
      </c>
      <c r="I15" s="15">
        <f>H15/18</f>
        <v>30</v>
      </c>
    </row>
    <row r="16" spans="1:9" s="12" customFormat="1" ht="21">
      <c r="A16" s="10" t="s">
        <v>27</v>
      </c>
      <c r="B16" s="4">
        <v>27</v>
      </c>
      <c r="C16" s="4">
        <v>16</v>
      </c>
      <c r="D16" s="4">
        <f>B16*C16</f>
        <v>432</v>
      </c>
      <c r="E16" s="4">
        <v>0</v>
      </c>
      <c r="F16" s="4">
        <v>0</v>
      </c>
      <c r="G16" s="4">
        <f>E16*F16</f>
        <v>0</v>
      </c>
      <c r="H16" s="4">
        <f>D16+G16</f>
        <v>432</v>
      </c>
      <c r="I16" s="15">
        <f>H16/18</f>
        <v>24</v>
      </c>
    </row>
    <row r="17" spans="1:9" s="12" customFormat="1" ht="21">
      <c r="A17" s="13" t="s">
        <v>230</v>
      </c>
      <c r="B17" s="7">
        <f>SUM(B13:B16)</f>
        <v>167</v>
      </c>
      <c r="C17" s="7"/>
      <c r="D17" s="7"/>
      <c r="E17" s="7">
        <f>SUM(E13:E16)</f>
        <v>0</v>
      </c>
      <c r="F17" s="7"/>
      <c r="G17" s="7"/>
      <c r="H17" s="7">
        <f>SUM(H13:H16)</f>
        <v>3155</v>
      </c>
      <c r="I17" s="16">
        <f>SUM(I13:I16)</f>
        <v>175</v>
      </c>
    </row>
    <row r="18" spans="1:9" s="12" customFormat="1" ht="23.25">
      <c r="A18" s="17" t="s">
        <v>37</v>
      </c>
      <c r="B18" s="8">
        <f>SUM(B17,B11)</f>
        <v>424</v>
      </c>
      <c r="C18" s="8"/>
      <c r="D18" s="8"/>
      <c r="E18" s="8">
        <f>SUM(E11,E17)</f>
        <v>0</v>
      </c>
      <c r="F18" s="8"/>
      <c r="G18" s="8"/>
      <c r="H18" s="8">
        <f>SUM(H11,H17)</f>
        <v>8059</v>
      </c>
      <c r="I18" s="8">
        <f>SUM(I11,I17)</f>
        <v>447</v>
      </c>
    </row>
    <row r="19" spans="1:9" ht="21">
      <c r="A19" s="48" t="s">
        <v>231</v>
      </c>
      <c r="B19" s="49"/>
      <c r="C19" s="49"/>
      <c r="D19" s="49"/>
      <c r="E19" s="49"/>
      <c r="F19" s="49"/>
      <c r="G19" s="49"/>
      <c r="H19" s="49"/>
      <c r="I19" s="50"/>
    </row>
    <row r="20" spans="1:9" s="12" customFormat="1" ht="21">
      <c r="A20" s="10" t="s">
        <v>15</v>
      </c>
      <c r="B20" s="4">
        <v>0</v>
      </c>
      <c r="C20" s="4"/>
      <c r="D20" s="4">
        <f>B20*C20</f>
        <v>0</v>
      </c>
      <c r="E20" s="4">
        <v>0</v>
      </c>
      <c r="F20" s="4">
        <v>0</v>
      </c>
      <c r="G20" s="4">
        <f>E20*F20</f>
        <v>0</v>
      </c>
      <c r="H20" s="4">
        <f>D20+G20</f>
        <v>0</v>
      </c>
      <c r="I20" s="15">
        <f>H20/18</f>
        <v>0</v>
      </c>
    </row>
    <row r="21" spans="1:9" s="12" customFormat="1" ht="21">
      <c r="A21" s="10" t="s">
        <v>14</v>
      </c>
      <c r="B21" s="4">
        <v>0</v>
      </c>
      <c r="C21" s="4"/>
      <c r="D21" s="4">
        <f>B21*C21</f>
        <v>0</v>
      </c>
      <c r="E21" s="4">
        <v>0</v>
      </c>
      <c r="F21" s="4">
        <v>0</v>
      </c>
      <c r="G21" s="4">
        <f>E21*F21</f>
        <v>0</v>
      </c>
      <c r="H21" s="4">
        <f>D21+G21</f>
        <v>0</v>
      </c>
      <c r="I21" s="15">
        <f>H21/18</f>
        <v>0</v>
      </c>
    </row>
    <row r="22" spans="1:9" s="12" customFormat="1" ht="21">
      <c r="A22" s="10" t="s">
        <v>26</v>
      </c>
      <c r="B22" s="4">
        <v>15</v>
      </c>
      <c r="C22" s="4">
        <v>21</v>
      </c>
      <c r="D22" s="4">
        <f>B22*C22</f>
        <v>315</v>
      </c>
      <c r="E22" s="4">
        <v>0</v>
      </c>
      <c r="F22" s="4">
        <v>0</v>
      </c>
      <c r="G22" s="4">
        <f>E22*F22</f>
        <v>0</v>
      </c>
      <c r="H22" s="4">
        <f>D22+G22</f>
        <v>315</v>
      </c>
      <c r="I22" s="15">
        <f>H22/18</f>
        <v>18</v>
      </c>
    </row>
    <row r="23" spans="1:9" s="12" customFormat="1" ht="21">
      <c r="A23" s="10" t="s">
        <v>27</v>
      </c>
      <c r="B23" s="4">
        <v>0</v>
      </c>
      <c r="C23" s="4"/>
      <c r="D23" s="4">
        <f>B23*C23</f>
        <v>0</v>
      </c>
      <c r="E23" s="4">
        <v>0</v>
      </c>
      <c r="F23" s="4">
        <v>0</v>
      </c>
      <c r="G23" s="4">
        <f>E23*F23</f>
        <v>0</v>
      </c>
      <c r="H23" s="4">
        <f>D23+G23</f>
        <v>0</v>
      </c>
      <c r="I23" s="15">
        <f>H23/18</f>
        <v>0</v>
      </c>
    </row>
    <row r="24" spans="1:9" s="12" customFormat="1" ht="21">
      <c r="A24" s="13" t="s">
        <v>228</v>
      </c>
      <c r="B24" s="7">
        <f>SUM(B20:B23)</f>
        <v>15</v>
      </c>
      <c r="C24" s="7"/>
      <c r="D24" s="7"/>
      <c r="E24" s="7">
        <f>SUM(E20:E23)</f>
        <v>0</v>
      </c>
      <c r="F24" s="7"/>
      <c r="G24" s="7"/>
      <c r="H24" s="7">
        <f>SUM(H20:H23)</f>
        <v>315</v>
      </c>
      <c r="I24" s="16">
        <f>SUM(I20:I23)</f>
        <v>18</v>
      </c>
    </row>
    <row r="25" spans="1:9" s="12" customFormat="1" ht="24" thickBot="1">
      <c r="A25" s="19" t="s">
        <v>43</v>
      </c>
      <c r="B25" s="9">
        <f>SUM(B24)</f>
        <v>15</v>
      </c>
      <c r="C25" s="9"/>
      <c r="D25" s="9"/>
      <c r="E25" s="9">
        <f>SUM(E24)</f>
        <v>0</v>
      </c>
      <c r="F25" s="9"/>
      <c r="G25" s="9"/>
      <c r="H25" s="9">
        <f>SUM(H24)</f>
        <v>315</v>
      </c>
      <c r="I25" s="20">
        <f>SUM(I24)</f>
        <v>18</v>
      </c>
    </row>
    <row r="26" spans="1:9" ht="24" thickBot="1">
      <c r="A26" s="21" t="s">
        <v>44</v>
      </c>
      <c r="B26" s="22">
        <f>SUM(B25,B18)</f>
        <v>439</v>
      </c>
      <c r="C26" s="22"/>
      <c r="D26" s="22"/>
      <c r="E26" s="22">
        <f>SUM(E25,E18)</f>
        <v>0</v>
      </c>
      <c r="F26" s="22"/>
      <c r="G26" s="22"/>
      <c r="H26" s="22">
        <f>SUM(H25,H18)</f>
        <v>8374</v>
      </c>
      <c r="I26" s="23">
        <f>SUM(I25,I18)</f>
        <v>465</v>
      </c>
    </row>
  </sheetData>
  <mergeCells count="14">
    <mergeCell ref="A1:I1"/>
    <mergeCell ref="A2:I2"/>
    <mergeCell ref="H3:H4"/>
    <mergeCell ref="I4:I5"/>
    <mergeCell ref="A12:I12"/>
    <mergeCell ref="A19:I19"/>
    <mergeCell ref="A6:I6"/>
    <mergeCell ref="A3:A5"/>
    <mergeCell ref="E3:F3"/>
    <mergeCell ref="G3:G4"/>
    <mergeCell ref="E4:F4"/>
    <mergeCell ref="B4:C4"/>
    <mergeCell ref="D3:D4"/>
    <mergeCell ref="B3:C3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1" manualBreakCount="1">
    <brk id="1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2" sqref="C22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21.75" thickBot="1">
      <c r="A2" s="58" t="s">
        <v>218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1" t="s">
        <v>6</v>
      </c>
      <c r="B3" s="53" t="s">
        <v>0</v>
      </c>
      <c r="C3" s="53"/>
      <c r="D3" s="54" t="s">
        <v>4</v>
      </c>
      <c r="E3" s="53" t="s">
        <v>8</v>
      </c>
      <c r="F3" s="53"/>
      <c r="G3" s="54" t="s">
        <v>7</v>
      </c>
      <c r="H3" s="54" t="s">
        <v>9</v>
      </c>
      <c r="I3" s="5" t="s">
        <v>11</v>
      </c>
    </row>
    <row r="4" spans="1:9" ht="21">
      <c r="A4" s="52"/>
      <c r="B4" s="56" t="s">
        <v>1</v>
      </c>
      <c r="C4" s="56"/>
      <c r="D4" s="55"/>
      <c r="E4" s="56" t="s">
        <v>1</v>
      </c>
      <c r="F4" s="56"/>
      <c r="G4" s="55"/>
      <c r="H4" s="55"/>
      <c r="I4" s="59" t="s">
        <v>12</v>
      </c>
    </row>
    <row r="5" spans="1:9" ht="21">
      <c r="A5" s="52"/>
      <c r="B5" s="3" t="s">
        <v>2</v>
      </c>
      <c r="C5" s="3" t="s">
        <v>3</v>
      </c>
      <c r="D5" s="3" t="s">
        <v>5</v>
      </c>
      <c r="E5" s="3" t="s">
        <v>2</v>
      </c>
      <c r="F5" s="3" t="s">
        <v>3</v>
      </c>
      <c r="G5" s="3" t="s">
        <v>5</v>
      </c>
      <c r="H5" s="3" t="s">
        <v>10</v>
      </c>
      <c r="I5" s="60"/>
    </row>
    <row r="6" spans="1:9" ht="21">
      <c r="A6" s="48" t="s">
        <v>219</v>
      </c>
      <c r="B6" s="49"/>
      <c r="C6" s="49"/>
      <c r="D6" s="49"/>
      <c r="E6" s="49"/>
      <c r="F6" s="49"/>
      <c r="G6" s="49"/>
      <c r="H6" s="49"/>
      <c r="I6" s="50"/>
    </row>
    <row r="7" spans="1:9" s="12" customFormat="1" ht="21">
      <c r="A7" s="10" t="s">
        <v>15</v>
      </c>
      <c r="B7" s="4">
        <v>0</v>
      </c>
      <c r="C7" s="4"/>
      <c r="D7" s="4">
        <f>B7*C7</f>
        <v>0</v>
      </c>
      <c r="E7" s="4">
        <v>0</v>
      </c>
      <c r="F7" s="4">
        <v>0</v>
      </c>
      <c r="G7" s="4">
        <f>E7*F7</f>
        <v>0</v>
      </c>
      <c r="H7" s="4">
        <f>D7+G7</f>
        <v>0</v>
      </c>
      <c r="I7" s="11">
        <f>H7/18</f>
        <v>0</v>
      </c>
    </row>
    <row r="8" spans="1:9" s="12" customFormat="1" ht="21">
      <c r="A8" s="10" t="s">
        <v>14</v>
      </c>
      <c r="B8" s="4">
        <v>31</v>
      </c>
      <c r="C8" s="4">
        <v>19</v>
      </c>
      <c r="D8" s="4">
        <f>B8*C8</f>
        <v>589</v>
      </c>
      <c r="E8" s="4">
        <v>0</v>
      </c>
      <c r="F8" s="4">
        <v>0</v>
      </c>
      <c r="G8" s="4">
        <f>E8*F8</f>
        <v>0</v>
      </c>
      <c r="H8" s="4">
        <f>D8+G8</f>
        <v>589</v>
      </c>
      <c r="I8" s="11">
        <f>H8/18</f>
        <v>33</v>
      </c>
    </row>
    <row r="9" spans="1:9" s="12" customFormat="1" ht="21">
      <c r="A9" s="10" t="s">
        <v>26</v>
      </c>
      <c r="B9" s="4">
        <v>33</v>
      </c>
      <c r="C9" s="4">
        <v>18</v>
      </c>
      <c r="D9" s="4">
        <f>B9*C9</f>
        <v>594</v>
      </c>
      <c r="E9" s="4">
        <v>0</v>
      </c>
      <c r="F9" s="4">
        <v>0</v>
      </c>
      <c r="G9" s="4">
        <f>E9*F9</f>
        <v>0</v>
      </c>
      <c r="H9" s="4">
        <f>D9+G9</f>
        <v>594</v>
      </c>
      <c r="I9" s="11">
        <f>H9/18</f>
        <v>33</v>
      </c>
    </row>
    <row r="10" spans="1:9" s="12" customFormat="1" ht="21">
      <c r="A10" s="10" t="s">
        <v>27</v>
      </c>
      <c r="B10" s="4">
        <v>28</v>
      </c>
      <c r="C10" s="4">
        <v>16</v>
      </c>
      <c r="D10" s="4">
        <f>B10*C10</f>
        <v>448</v>
      </c>
      <c r="E10" s="4">
        <v>0</v>
      </c>
      <c r="F10" s="4">
        <v>0</v>
      </c>
      <c r="G10" s="4">
        <f>E10*F10</f>
        <v>0</v>
      </c>
      <c r="H10" s="4">
        <f>D10+G10</f>
        <v>448</v>
      </c>
      <c r="I10" s="11">
        <f>H10/18</f>
        <v>25</v>
      </c>
    </row>
    <row r="11" spans="1:9" s="12" customFormat="1" ht="21">
      <c r="A11" s="13" t="s">
        <v>220</v>
      </c>
      <c r="B11" s="7">
        <f>SUM(B7:B10)</f>
        <v>92</v>
      </c>
      <c r="C11" s="7"/>
      <c r="D11" s="7"/>
      <c r="E11" s="7">
        <f>SUM(E7:E10)</f>
        <v>0</v>
      </c>
      <c r="F11" s="7"/>
      <c r="G11" s="7"/>
      <c r="H11" s="7">
        <f>SUM(H7:H10)</f>
        <v>1631</v>
      </c>
      <c r="I11" s="14">
        <f>SUM(I7:I10)</f>
        <v>91</v>
      </c>
    </row>
    <row r="12" spans="1:9" ht="21">
      <c r="A12" s="48" t="s">
        <v>221</v>
      </c>
      <c r="B12" s="49"/>
      <c r="C12" s="49"/>
      <c r="D12" s="49"/>
      <c r="E12" s="49"/>
      <c r="F12" s="49"/>
      <c r="G12" s="49"/>
      <c r="H12" s="49"/>
      <c r="I12" s="50"/>
    </row>
    <row r="13" spans="1:9" s="12" customFormat="1" ht="21">
      <c r="A13" s="10" t="s">
        <v>15</v>
      </c>
      <c r="B13" s="4">
        <v>45</v>
      </c>
      <c r="C13" s="4">
        <v>20</v>
      </c>
      <c r="D13" s="4">
        <f>B13*C13</f>
        <v>900</v>
      </c>
      <c r="E13" s="4">
        <v>0</v>
      </c>
      <c r="F13" s="4">
        <v>0</v>
      </c>
      <c r="G13" s="4">
        <f>E13*F13</f>
        <v>0</v>
      </c>
      <c r="H13" s="4">
        <f>D13+G13</f>
        <v>900</v>
      </c>
      <c r="I13" s="15">
        <f>H13/18</f>
        <v>50</v>
      </c>
    </row>
    <row r="14" spans="1:9" s="12" customFormat="1" ht="21">
      <c r="A14" s="10" t="s">
        <v>14</v>
      </c>
      <c r="B14" s="4">
        <v>46</v>
      </c>
      <c r="C14" s="4">
        <v>20</v>
      </c>
      <c r="D14" s="4">
        <f>B14*C14</f>
        <v>920</v>
      </c>
      <c r="E14" s="4">
        <v>0</v>
      </c>
      <c r="F14" s="4">
        <v>0</v>
      </c>
      <c r="G14" s="4">
        <f>E14*F14</f>
        <v>0</v>
      </c>
      <c r="H14" s="4">
        <f>D14+G14</f>
        <v>920</v>
      </c>
      <c r="I14" s="15">
        <f>H14/18</f>
        <v>51</v>
      </c>
    </row>
    <row r="15" spans="1:9" s="12" customFormat="1" ht="21">
      <c r="A15" s="10" t="s">
        <v>26</v>
      </c>
      <c r="B15" s="4">
        <v>42</v>
      </c>
      <c r="C15" s="4">
        <v>20</v>
      </c>
      <c r="D15" s="4">
        <f>B15*C15</f>
        <v>840</v>
      </c>
      <c r="E15" s="4">
        <v>0</v>
      </c>
      <c r="F15" s="4">
        <v>0</v>
      </c>
      <c r="G15" s="4">
        <f>E15*F15</f>
        <v>0</v>
      </c>
      <c r="H15" s="4">
        <f>D15+G15</f>
        <v>840</v>
      </c>
      <c r="I15" s="15">
        <f>H15/18</f>
        <v>47</v>
      </c>
    </row>
    <row r="16" spans="1:9" s="12" customFormat="1" ht="21">
      <c r="A16" s="10" t="s">
        <v>27</v>
      </c>
      <c r="B16" s="4">
        <v>34</v>
      </c>
      <c r="C16" s="4">
        <v>20</v>
      </c>
      <c r="D16" s="4">
        <f>B16*C16</f>
        <v>680</v>
      </c>
      <c r="E16" s="4">
        <v>0</v>
      </c>
      <c r="F16" s="4">
        <v>0</v>
      </c>
      <c r="G16" s="4">
        <f>E16*F16</f>
        <v>0</v>
      </c>
      <c r="H16" s="4">
        <f>D16+G16</f>
        <v>680</v>
      </c>
      <c r="I16" s="15">
        <f>H16/18</f>
        <v>38</v>
      </c>
    </row>
    <row r="17" spans="1:9" s="12" customFormat="1" ht="21">
      <c r="A17" s="13" t="s">
        <v>222</v>
      </c>
      <c r="B17" s="7">
        <f>SUM(B13:B16)</f>
        <v>167</v>
      </c>
      <c r="C17" s="7"/>
      <c r="D17" s="7"/>
      <c r="E17" s="7">
        <f>SUM(E13:E16)</f>
        <v>0</v>
      </c>
      <c r="F17" s="7"/>
      <c r="G17" s="7"/>
      <c r="H17" s="7">
        <f>SUM(H13:H16)</f>
        <v>3340</v>
      </c>
      <c r="I17" s="16">
        <f>SUM(I13:I16)</f>
        <v>186</v>
      </c>
    </row>
    <row r="18" spans="1:9" ht="21">
      <c r="A18" s="48" t="s">
        <v>223</v>
      </c>
      <c r="B18" s="49"/>
      <c r="C18" s="49"/>
      <c r="D18" s="49"/>
      <c r="E18" s="49"/>
      <c r="F18" s="49"/>
      <c r="G18" s="49"/>
      <c r="H18" s="49"/>
      <c r="I18" s="50"/>
    </row>
    <row r="19" spans="1:9" s="12" customFormat="1" ht="21">
      <c r="A19" s="10" t="s">
        <v>15</v>
      </c>
      <c r="B19" s="4">
        <v>74</v>
      </c>
      <c r="C19" s="4">
        <v>20</v>
      </c>
      <c r="D19" s="4">
        <f>B19*C19</f>
        <v>1480</v>
      </c>
      <c r="E19" s="4">
        <v>0</v>
      </c>
      <c r="F19" s="4">
        <v>0</v>
      </c>
      <c r="G19" s="4">
        <f>E19*F19</f>
        <v>0</v>
      </c>
      <c r="H19" s="4">
        <f>D19+G19</f>
        <v>1480</v>
      </c>
      <c r="I19" s="15">
        <f>H19/18</f>
        <v>82</v>
      </c>
    </row>
    <row r="20" spans="1:9" s="12" customFormat="1" ht="21">
      <c r="A20" s="10" t="s">
        <v>14</v>
      </c>
      <c r="B20" s="4">
        <v>29</v>
      </c>
      <c r="C20" s="4">
        <v>20</v>
      </c>
      <c r="D20" s="4">
        <f>B20*C20</f>
        <v>580</v>
      </c>
      <c r="E20" s="4">
        <v>0</v>
      </c>
      <c r="F20" s="4">
        <v>0</v>
      </c>
      <c r="G20" s="4">
        <f>E20*F20</f>
        <v>0</v>
      </c>
      <c r="H20" s="4">
        <f>D20+G20</f>
        <v>580</v>
      </c>
      <c r="I20" s="15">
        <f>H20/18</f>
        <v>32</v>
      </c>
    </row>
    <row r="21" spans="1:9" s="12" customFormat="1" ht="21">
      <c r="A21" s="10" t="s">
        <v>26</v>
      </c>
      <c r="B21" s="4">
        <v>31</v>
      </c>
      <c r="C21" s="4">
        <v>21</v>
      </c>
      <c r="D21" s="4">
        <f>B21*C21</f>
        <v>651</v>
      </c>
      <c r="E21" s="4">
        <v>0</v>
      </c>
      <c r="F21" s="4">
        <v>0</v>
      </c>
      <c r="G21" s="4">
        <f>E21*F21</f>
        <v>0</v>
      </c>
      <c r="H21" s="4">
        <f>D21+G21</f>
        <v>651</v>
      </c>
      <c r="I21" s="15">
        <f>H21/18</f>
        <v>36</v>
      </c>
    </row>
    <row r="22" spans="1:9" s="12" customFormat="1" ht="21">
      <c r="A22" s="10" t="s">
        <v>27</v>
      </c>
      <c r="B22" s="4">
        <v>46</v>
      </c>
      <c r="C22" s="4">
        <v>21</v>
      </c>
      <c r="D22" s="4">
        <f>B22*C22</f>
        <v>966</v>
      </c>
      <c r="E22" s="4">
        <v>0</v>
      </c>
      <c r="F22" s="4">
        <v>0</v>
      </c>
      <c r="G22" s="4">
        <f>E22*F22</f>
        <v>0</v>
      </c>
      <c r="H22" s="4">
        <f>D22+G22</f>
        <v>966</v>
      </c>
      <c r="I22" s="15">
        <f>H22/18</f>
        <v>54</v>
      </c>
    </row>
    <row r="23" spans="1:9" s="12" customFormat="1" ht="21">
      <c r="A23" s="13" t="s">
        <v>224</v>
      </c>
      <c r="B23" s="7">
        <f>SUM(B19:B22)</f>
        <v>180</v>
      </c>
      <c r="C23" s="7"/>
      <c r="D23" s="7"/>
      <c r="E23" s="7">
        <f>SUM(E19:E22)</f>
        <v>0</v>
      </c>
      <c r="F23" s="7"/>
      <c r="G23" s="7"/>
      <c r="H23" s="7">
        <f>SUM(H19:H22)</f>
        <v>3677</v>
      </c>
      <c r="I23" s="16">
        <f>SUM(I19:I22)</f>
        <v>204</v>
      </c>
    </row>
    <row r="24" spans="1:9" s="12" customFormat="1" ht="23.25">
      <c r="A24" s="17" t="s">
        <v>37</v>
      </c>
      <c r="B24" s="8">
        <f>B23+B17+B11</f>
        <v>439</v>
      </c>
      <c r="C24" s="8"/>
      <c r="D24" s="8"/>
      <c r="E24" s="8">
        <f>E23+E17+E11</f>
        <v>0</v>
      </c>
      <c r="F24" s="8"/>
      <c r="G24" s="8"/>
      <c r="H24" s="8">
        <f>H23+H17+H11</f>
        <v>8648</v>
      </c>
      <c r="I24" s="18">
        <f>I11+I17+I23</f>
        <v>481</v>
      </c>
    </row>
    <row r="25" spans="1:9" ht="21">
      <c r="A25" s="48" t="s">
        <v>225</v>
      </c>
      <c r="B25" s="49"/>
      <c r="C25" s="49"/>
      <c r="D25" s="49"/>
      <c r="E25" s="49"/>
      <c r="F25" s="49"/>
      <c r="G25" s="49"/>
      <c r="H25" s="49"/>
      <c r="I25" s="50"/>
    </row>
    <row r="26" spans="1:9" s="12" customFormat="1" ht="21">
      <c r="A26" s="10" t="s">
        <v>15</v>
      </c>
      <c r="B26" s="4">
        <v>0</v>
      </c>
      <c r="C26" s="4">
        <v>0</v>
      </c>
      <c r="D26" s="4">
        <f>B26*C26</f>
        <v>0</v>
      </c>
      <c r="E26" s="4">
        <v>0</v>
      </c>
      <c r="F26" s="4">
        <v>0</v>
      </c>
      <c r="G26" s="4">
        <f>E26*F26</f>
        <v>0</v>
      </c>
      <c r="H26" s="4">
        <f>D26+G26</f>
        <v>0</v>
      </c>
      <c r="I26" s="15">
        <f>H26/18</f>
        <v>0</v>
      </c>
    </row>
    <row r="27" spans="1:9" s="12" customFormat="1" ht="21">
      <c r="A27" s="10" t="s">
        <v>14</v>
      </c>
      <c r="B27" s="4">
        <v>8</v>
      </c>
      <c r="C27" s="4">
        <v>19</v>
      </c>
      <c r="D27" s="4">
        <f>B27*C27</f>
        <v>152</v>
      </c>
      <c r="E27" s="4">
        <v>0</v>
      </c>
      <c r="F27" s="4">
        <v>0</v>
      </c>
      <c r="G27" s="4">
        <f>E27*F27</f>
        <v>0</v>
      </c>
      <c r="H27" s="4">
        <f>D27+G27</f>
        <v>152</v>
      </c>
      <c r="I27" s="15">
        <f>H27/18</f>
        <v>8</v>
      </c>
    </row>
    <row r="28" spans="1:9" s="12" customFormat="1" ht="21">
      <c r="A28" s="13" t="s">
        <v>220</v>
      </c>
      <c r="B28" s="7">
        <f>SUM(B26:B27)</f>
        <v>8</v>
      </c>
      <c r="C28" s="7"/>
      <c r="D28" s="7"/>
      <c r="E28" s="7">
        <f>SUM(E26:E27)</f>
        <v>0</v>
      </c>
      <c r="F28" s="7"/>
      <c r="G28" s="7"/>
      <c r="H28" s="7">
        <f>SUM(H26:H27)</f>
        <v>152</v>
      </c>
      <c r="I28" s="16">
        <f>SUM(I26:I27)</f>
        <v>8</v>
      </c>
    </row>
    <row r="29" spans="1:9" s="12" customFormat="1" ht="24" thickBot="1">
      <c r="A29" s="19" t="s">
        <v>60</v>
      </c>
      <c r="B29" s="9">
        <f>SUM(B28)</f>
        <v>8</v>
      </c>
      <c r="C29" s="9"/>
      <c r="D29" s="9"/>
      <c r="E29" s="9">
        <f>SUM(E28)</f>
        <v>0</v>
      </c>
      <c r="F29" s="9"/>
      <c r="G29" s="9"/>
      <c r="H29" s="9">
        <f>SUM(H28)</f>
        <v>152</v>
      </c>
      <c r="I29" s="20">
        <f>SUM(I28)</f>
        <v>8</v>
      </c>
    </row>
    <row r="30" spans="1:9" ht="24" thickBot="1">
      <c r="A30" s="21" t="s">
        <v>214</v>
      </c>
      <c r="B30" s="22">
        <f>B29+B24</f>
        <v>447</v>
      </c>
      <c r="C30" s="22"/>
      <c r="D30" s="22"/>
      <c r="E30" s="22">
        <f>E29+E24</f>
        <v>0</v>
      </c>
      <c r="F30" s="22"/>
      <c r="G30" s="22"/>
      <c r="H30" s="22">
        <f>H29+H24</f>
        <v>8800</v>
      </c>
      <c r="I30" s="23">
        <f>I29+I24</f>
        <v>489</v>
      </c>
    </row>
  </sheetData>
  <mergeCells count="15">
    <mergeCell ref="B3:C3"/>
    <mergeCell ref="A12:I12"/>
    <mergeCell ref="A18:I18"/>
    <mergeCell ref="A25:I25"/>
    <mergeCell ref="A6:I6"/>
    <mergeCell ref="A1:I1"/>
    <mergeCell ref="A2:I2"/>
    <mergeCell ref="H3:H4"/>
    <mergeCell ref="I4:I5"/>
    <mergeCell ref="A3:A5"/>
    <mergeCell ref="E3:F3"/>
    <mergeCell ref="G3:G4"/>
    <mergeCell ref="E4:F4"/>
    <mergeCell ref="B4:C4"/>
    <mergeCell ref="D3:D4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&amp;L&amp;9สำนักส่งเสริมวิชาการและงานทะเบียน&amp;R&amp;9ข้อมูล ณ วันที่ &amp;D เวลา &amp;T</oddFooter>
  </headerFooter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COM008</cp:lastModifiedBy>
  <cp:lastPrinted>2007-08-01T06:52:21Z</cp:lastPrinted>
  <dcterms:created xsi:type="dcterms:W3CDTF">2007-07-21T21:51:07Z</dcterms:created>
  <dcterms:modified xsi:type="dcterms:W3CDTF">2010-02-18T03:59:25Z</dcterms:modified>
  <cp:category/>
  <cp:version/>
  <cp:contentType/>
  <cp:contentStatus/>
</cp:coreProperties>
</file>