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tabRatio="674" activeTab="0"/>
  </bookViews>
  <sheets>
    <sheet name="901" sheetId="1" r:id="rId1"/>
    <sheet name="902" sheetId="2" r:id="rId2"/>
    <sheet name="903-ปวส" sheetId="3" r:id="rId3"/>
    <sheet name="903" sheetId="4" r:id="rId4"/>
    <sheet name="903-โท" sheetId="5" r:id="rId5"/>
    <sheet name="904-ปวส" sheetId="6" r:id="rId6"/>
    <sheet name="904" sheetId="7" r:id="rId7"/>
    <sheet name="905" sheetId="8" r:id="rId8"/>
    <sheet name="905-บัณฑิต" sheetId="9" r:id="rId9"/>
    <sheet name="905-โท)" sheetId="10" r:id="rId10"/>
    <sheet name="906" sheetId="11" r:id="rId11"/>
    <sheet name="907" sheetId="12" r:id="rId12"/>
    <sheet name="907-โท" sheetId="13" r:id="rId13"/>
    <sheet name="908" sheetId="14" r:id="rId14"/>
    <sheet name="909" sheetId="15" r:id="rId15"/>
    <sheet name="สรุปยอด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<sst xmlns="http://schemas.openxmlformats.org/spreadsheetml/2006/main" count="763" uniqueCount="203">
  <si>
    <t>คณะศิลปศาสตร์ ระดับปริญญาตรี</t>
  </si>
  <si>
    <t>ระดับการศึกษา / สาขาวิชา / รายวิชา</t>
  </si>
  <si>
    <t>ภาคเรียนที่ 2/51</t>
  </si>
  <si>
    <t>รวมทั้งสิ้น</t>
  </si>
  <si>
    <t>บธ</t>
  </si>
  <si>
    <t>วท</t>
  </si>
  <si>
    <t>ศป</t>
  </si>
  <si>
    <t>SCH (5)</t>
  </si>
  <si>
    <t xml:space="preserve">FTES </t>
  </si>
  <si>
    <t>SCH (6)</t>
  </si>
  <si>
    <t>FTES</t>
  </si>
  <si>
    <t>SCH (7)</t>
  </si>
  <si>
    <t>(5)/18</t>
  </si>
  <si>
    <t>(6)/18</t>
  </si>
  <si>
    <t>(7)/18</t>
  </si>
  <si>
    <t xml:space="preserve">  ภาคปกติ 4 ปี</t>
  </si>
  <si>
    <t xml:space="preserve"> - การท่องเที่ยว</t>
  </si>
  <si>
    <t xml:space="preserve"> - ภาษาอังกฤษเพื่อการสื่อสาร</t>
  </si>
  <si>
    <t xml:space="preserve"> - การโรงแรม</t>
  </si>
  <si>
    <t>รวมภาคปกติ 4 ปี</t>
  </si>
  <si>
    <t>ภาคสมทบ 4 ปี</t>
  </si>
  <si>
    <t>รวมภาคสมทบ 4 ปี</t>
  </si>
  <si>
    <t>รวมทั้งคณะ</t>
  </si>
  <si>
    <t>ภาคเรียนที่ 1/52</t>
  </si>
  <si>
    <t>สรุปยอดจำนวนนักศึกษา จำนวนหน่วยกิตที่ลงทะเบียนของนักศึกษา ประจำปีงบประมาณ 2552</t>
  </si>
  <si>
    <t xml:space="preserve"> - เทคโนโลยีคอมพิวเตอร์</t>
  </si>
  <si>
    <t xml:space="preserve"> - วิทยาการสิ่งแวดล้อมและทรัพยากรธรรมชาติ</t>
  </si>
  <si>
    <t>ภาคปกติ 4 ปี</t>
  </si>
  <si>
    <t xml:space="preserve"> - การเงิน</t>
  </si>
  <si>
    <t xml:space="preserve"> - การจัดการ</t>
  </si>
  <si>
    <t xml:space="preserve"> - การจัดการทั่วไป</t>
  </si>
  <si>
    <t xml:space="preserve"> - การจัดการทรัพยากรมนุษย์</t>
  </si>
  <si>
    <t xml:space="preserve"> - การตลาด</t>
  </si>
  <si>
    <t xml:space="preserve"> - การบัญชีการเงิน</t>
  </si>
  <si>
    <t xml:space="preserve"> - ภาษาอังกฤษธุรกิจ</t>
  </si>
  <si>
    <t xml:space="preserve"> - ระบบสารสนเทศ-คอมพิวเตอร์ธุรกิจ</t>
  </si>
  <si>
    <t xml:space="preserve"> - ระบบสารสนเทศ-พัฒนาซอฟแวร์</t>
  </si>
  <si>
    <t xml:space="preserve"> บริหารธุรกิจ (พื้นที่ชุมพรเขตรฯ)</t>
  </si>
  <si>
    <t xml:space="preserve"> บริหารธุรกิจ (พื้นที่โชติเวช)</t>
  </si>
  <si>
    <t xml:space="preserve"> - ระบบสารสนเทศ-การจัดการ</t>
  </si>
  <si>
    <t>ภาคปกติ 2 ปี</t>
  </si>
  <si>
    <t xml:space="preserve"> - การบริหารการตลาด</t>
  </si>
  <si>
    <t xml:space="preserve"> - การสื่อสารการตลาด</t>
  </si>
  <si>
    <t xml:space="preserve"> - การบัญชีต้นทุน</t>
  </si>
  <si>
    <t>รวมภาคปกติ 2 ปี</t>
  </si>
  <si>
    <t>ภาคสมบ 4 ปี</t>
  </si>
  <si>
    <t>ภาคสมบ 2 ปี</t>
  </si>
  <si>
    <t>รวมภาคสมทบ 2 ปี (เสาร์-อาทิตย์)</t>
  </si>
  <si>
    <t>รวมภาคปกติ</t>
  </si>
  <si>
    <t>รวมภาคสมทบ</t>
  </si>
  <si>
    <t xml:space="preserve"> - การบัญชี</t>
  </si>
  <si>
    <t xml:space="preserve"> - เทคโนโลยีการโฆษณาและประชาสัมพันธ์</t>
  </si>
  <si>
    <t xml:space="preserve"> - เทคโนโลยีวิทยุกระจายเสียงและโทรทัศน์</t>
  </si>
  <si>
    <t>ทสม</t>
  </si>
  <si>
    <t>คณะเทคโนโลยีสื่อสารมวลชน ระดับปริญญาตรี</t>
  </si>
  <si>
    <t>(5)/19</t>
  </si>
  <si>
    <t>(6)/19</t>
  </si>
  <si>
    <t>(7)/19</t>
  </si>
  <si>
    <t xml:space="preserve"> - เทคโนโลยีวมัลติเมียเดีย</t>
  </si>
  <si>
    <t>คณะสถาปัตยกรรมศาสตร์และการออกแบบ ระดับปริญญาตรี</t>
  </si>
  <si>
    <t xml:space="preserve"> - การออกแบบบรรจุภัณฑ์</t>
  </si>
  <si>
    <t xml:space="preserve"> - การออกแบบผลิตภัณฑ์อุตสาหกรรม</t>
  </si>
  <si>
    <t>คณะเทคโนโลยีคหกรรมศาสตร์ ระดับปริญญาตรี</t>
  </si>
  <si>
    <t xml:space="preserve"> - คหกรรมทั่วไป-ธุรกิจงานประดิษฐ์</t>
  </si>
  <si>
    <t xml:space="preserve"> - เทคโนโลยีการจัดการสินค้าแฟชั่น</t>
  </si>
  <si>
    <t xml:space="preserve"> - การบริหารธุรกิจคหกรรมศาสตร์</t>
  </si>
  <si>
    <t xml:space="preserve"> - ผ้าและเครื่องแต่งกาย</t>
  </si>
  <si>
    <t xml:space="preserve"> - ผ้าและเครื่องแต่งกาย-ออกแบบแฟชั่น</t>
  </si>
  <si>
    <t xml:space="preserve"> - วิทยาศาสตร์การอาหารและโภชนาการ</t>
  </si>
  <si>
    <t xml:space="preserve"> - อาหารและโภชนาการ-พัฒนาผลิตภัณฑ์</t>
  </si>
  <si>
    <t xml:space="preserve"> - ออกแบบแฟชั่นผ้าและเครื่องแต่งกาย</t>
  </si>
  <si>
    <t xml:space="preserve"> - อาหารและโภชนาการ</t>
  </si>
  <si>
    <t xml:space="preserve"> - อุตสาหกกรรมการบริการอาหาร</t>
  </si>
  <si>
    <t xml:space="preserve">  ภาคปกติ 2 ปี</t>
  </si>
  <si>
    <t xml:space="preserve"> - คหกรรมศาสตร์ทั่วไป-ธุรกิจงานประดิษฐ์</t>
  </si>
  <si>
    <t xml:space="preserve"> - คหกรรมศาสตร์ศึกษา</t>
  </si>
  <si>
    <t>รวมภาคปกติ 4 ปี และภาคปกติ 2 ปี</t>
  </si>
  <si>
    <t>ทคม</t>
  </si>
  <si>
    <t>สถอ</t>
  </si>
  <si>
    <t xml:space="preserve">  ภาคปกติ เทียบโอน</t>
  </si>
  <si>
    <t>รวมภาคปกติ เทียบโอน</t>
  </si>
  <si>
    <t xml:space="preserve">  ภาคสมทบ</t>
  </si>
  <si>
    <t>คณะเทคโนโลยีคหกรรมศาสตร์ ระดับปริญญาโท</t>
  </si>
  <si>
    <t>คณะบริหารธุรกิจ ระดับ ปวส.</t>
  </si>
  <si>
    <t>คณะบริหารธุรกิจ ระดับปริญญาตรี</t>
  </si>
  <si>
    <t>คณะอุตสาหกรรมสิ่งทอและออกแบบแฟชั่น ระดับปริญญาตรี</t>
  </si>
  <si>
    <t xml:space="preserve"> - เทคโนโลยีเคมีสิ่งทอ</t>
  </si>
  <si>
    <t>อสอ</t>
  </si>
  <si>
    <t xml:space="preserve"> - เทคโนโลยีเสื้อผ้า</t>
  </si>
  <si>
    <t xml:space="preserve"> - ออกแบบผลิตภัณฑ์และสิ่งทอ</t>
  </si>
  <si>
    <t xml:space="preserve"> - ออกแบบแฟชั่นและสิ่งทอ</t>
  </si>
  <si>
    <t xml:space="preserve"> - ออกแบบบรรจุภัณฑ์</t>
  </si>
  <si>
    <t xml:space="preserve"> - ออกแบบผลิตภัณฑ์สิ่งทอ</t>
  </si>
  <si>
    <t xml:space="preserve">  ภาคสมทบ 2 ปี</t>
  </si>
  <si>
    <t>รวมภาคสมทบ 2 ปี</t>
  </si>
  <si>
    <t>คณะครุศาสตร์อุตสาหกรรม ระดับปริญญาโท</t>
  </si>
  <si>
    <t>ภาคสมทบ 2 ปี</t>
  </si>
  <si>
    <t xml:space="preserve"> - นวัตกรรมและเทคโนโลยีทางการศึกษา</t>
  </si>
  <si>
    <t>คบ</t>
  </si>
  <si>
    <t xml:space="preserve">  ป.บัณฑิต</t>
  </si>
  <si>
    <t xml:space="preserve"> - เทคนิคการศึกษา</t>
  </si>
  <si>
    <t>คณะครุศาสตร์อุตสาหกรรม ระดับปริญญาบัณฑิต</t>
  </si>
  <si>
    <t>คณะครุศาสตร์อุตสาหกรรม ระดับปริญญาตรี</t>
  </si>
  <si>
    <t xml:space="preserve">  ภาคปกติ 5 ปี</t>
  </si>
  <si>
    <t xml:space="preserve"> - วิศวกรรมเครื่องกล</t>
  </si>
  <si>
    <t xml:space="preserve"> - วิศวกรรมคอมพิวเตอร์</t>
  </si>
  <si>
    <t xml:space="preserve"> - วิศวกรรมไฟฟ้า</t>
  </si>
  <si>
    <t xml:space="preserve"> - วิศวกรรมโยธา</t>
  </si>
  <si>
    <t xml:space="preserve"> - วิศวกรรมอุตสาหการ</t>
  </si>
  <si>
    <t xml:space="preserve"> - วิศวกรรมอิเล็กทรอนิกส์และโทรคมนาคม</t>
  </si>
  <si>
    <t xml:space="preserve">  ภาคสมทบ 3 ปี</t>
  </si>
  <si>
    <t>รวมภาคสมทบ 3 ปี</t>
  </si>
  <si>
    <t>รวมภาคปกติ 5 ปี</t>
  </si>
  <si>
    <t>คณะบริหารธุรกิจ ระดับปริญญาโท</t>
  </si>
  <si>
    <t xml:space="preserve"> - Young MBA</t>
  </si>
  <si>
    <t xml:space="preserve"> - Ex. MBA</t>
  </si>
  <si>
    <t>รวมปริญญาโท</t>
  </si>
  <si>
    <t xml:space="preserve"> - ธุรกิจระหว่างประเทศ</t>
  </si>
  <si>
    <t>คณะวิศวกรรมศาสตร์ ระดับ ปวส.</t>
  </si>
  <si>
    <t>คณะวิศวกรรมศาสตร์ ระดับปริญญาตรี</t>
  </si>
  <si>
    <t xml:space="preserve"> - ช่างกลโรงงาน-เครื่องจักรกลอัตโนมัติ</t>
  </si>
  <si>
    <t xml:space="preserve"> - ช่างกลโรงงาน-ซ่อมบำรุงเครื่องจักร</t>
  </si>
  <si>
    <t xml:space="preserve"> - ช่างผลิตเครื่องมือและแม่พิมพ์</t>
  </si>
  <si>
    <t xml:space="preserve"> - ช่างไฟฟ้า</t>
  </si>
  <si>
    <t xml:space="preserve"> - ช่างยนต์</t>
  </si>
  <si>
    <t xml:space="preserve"> - ช่างโลหะ</t>
  </si>
  <si>
    <t xml:space="preserve"> - ช่างอิเล็กทรอนิกส์</t>
  </si>
  <si>
    <t xml:space="preserve"> - เทคนิคคอมพิวเตอร์</t>
  </si>
  <si>
    <t xml:space="preserve"> - เทคนิคอุตสาหกรรม</t>
  </si>
  <si>
    <t xml:space="preserve"> - ออกแบบการผลิต</t>
  </si>
  <si>
    <t xml:space="preserve"> - แม่พิมพ์อัญมณี</t>
  </si>
  <si>
    <t xml:space="preserve"> - วิศวกรรมอิเล็กทรอนิคส์และโทรคมนาคม</t>
  </si>
  <si>
    <t xml:space="preserve"> - วิศวกรรมอุตสาหการ-การจัดการ</t>
  </si>
  <si>
    <t xml:space="preserve"> - วิศวกรรมอุตสาหการ-การผลิต</t>
  </si>
  <si>
    <t xml:space="preserve"> - เทคโนโลยีแม่พิมพ์เครื่องประดับ</t>
  </si>
  <si>
    <t xml:space="preserve"> - เทคโนโลยีผลิตเครื่องมือและแม่พิมพ์</t>
  </si>
  <si>
    <t xml:space="preserve"> - วิศวกรรมแมคคาทอนิกส์</t>
  </si>
  <si>
    <t xml:space="preserve"> - เทคโนโลยีเครื่องกล</t>
  </si>
  <si>
    <t xml:space="preserve"> - เทคโนโลยีอุตสาหการ</t>
  </si>
  <si>
    <t xml:space="preserve">  ภาคสมทบ 4 ปี</t>
  </si>
  <si>
    <t>รวมภาคสทบ 2 ปี</t>
  </si>
  <si>
    <t xml:space="preserve">  ภาคปกติ 3 ปี</t>
  </si>
  <si>
    <t xml:space="preserve"> - วิศวกรรมไฟฟ้า-ไฟฟ้ากำลัง</t>
  </si>
  <si>
    <t>รวมภาคปกติ 3 ปี</t>
  </si>
  <si>
    <t xml:space="preserve">  เทียบโอนปกติ</t>
  </si>
  <si>
    <t xml:space="preserve"> - วิศวกรรมอิเล็กทรอนิคสืและโทรคมนาคม</t>
  </si>
  <si>
    <t>รวมเทียบโอนปกติ</t>
  </si>
  <si>
    <t xml:space="preserve">  เทียบโอนสมทบ</t>
  </si>
  <si>
    <t>รวมเทียบโอนสมทบ</t>
  </si>
  <si>
    <t>(5)/12</t>
  </si>
  <si>
    <t>(6)/12</t>
  </si>
  <si>
    <t>(7)/12</t>
  </si>
  <si>
    <t>วศ</t>
  </si>
  <si>
    <t>คณะวิทยาศาสตร์และเทคโนโลยี ระดับปริญญาตรี</t>
  </si>
  <si>
    <t>จำแนกตามคณะ</t>
  </si>
  <si>
    <t>คณะ/หลักสูตร</t>
  </si>
  <si>
    <t>ผลคูณ (3)</t>
  </si>
  <si>
    <t>ผลคูณ (6)</t>
  </si>
  <si>
    <t>* FTES</t>
  </si>
  <si>
    <t>จำนวน</t>
  </si>
  <si>
    <t>(7)/หน่วยกิต</t>
  </si>
  <si>
    <t>(1) นศ.</t>
  </si>
  <si>
    <t>(2) นก.</t>
  </si>
  <si>
    <t>(1) X (2)</t>
  </si>
  <si>
    <t>(3) + (6)</t>
  </si>
  <si>
    <t>1. ศิลปศาสตร์</t>
  </si>
  <si>
    <t xml:space="preserve">      รวมปวส. ภาคปกติ 2 ปี</t>
  </si>
  <si>
    <t xml:space="preserve">      รวมปริญญาตรี ภาคปกติ 5 ปี</t>
  </si>
  <si>
    <t xml:space="preserve">      รวมปริญญาตรี ภาคปกติ 4 ปี</t>
  </si>
  <si>
    <t xml:space="preserve">      รวมปริญญาตรี ภาคสมทบ 4 ปี</t>
  </si>
  <si>
    <t xml:space="preserve">      รวมปริญญาตรี ภาคปกติ 2 ปี</t>
  </si>
  <si>
    <t xml:space="preserve">      รวมปริญญาตรี ภาคสมทบ 2 ปี</t>
  </si>
  <si>
    <t xml:space="preserve">      รวมปริญญาตรี ภาคสมทบ 3 ปี</t>
  </si>
  <si>
    <t xml:space="preserve">      รวมปริญญาตรีเทียบโอน ภาคปกติ</t>
  </si>
  <si>
    <t xml:space="preserve">      รวมปริญญาตรีเทียบโอน ภาคสมทบ</t>
  </si>
  <si>
    <t>รวมศิลปศาสตร์</t>
  </si>
  <si>
    <t>2. วิทยาศาสตร์และเทคโนโลยี</t>
  </si>
  <si>
    <t>รวมวิทยาศาสตร์ฯ</t>
  </si>
  <si>
    <t>3. บริหารธุรกิจ</t>
  </si>
  <si>
    <t xml:space="preserve">      รวมปริญญาโท ภาคสมทบ</t>
  </si>
  <si>
    <t>รวมบริหารธุรกิจ</t>
  </si>
  <si>
    <t>4. วิศวกรรมศาสตร์</t>
  </si>
  <si>
    <t xml:space="preserve">      รวมปริญญาตรี ภาคปกติ 3 ปี</t>
  </si>
  <si>
    <t>รวมวิศวกรรมศาสตร์</t>
  </si>
  <si>
    <t>5. ครุศาสตร์อุตสาหกรรม</t>
  </si>
  <si>
    <t xml:space="preserve">      รวมปริญญาบัณฑิต ภาคสมทบ</t>
  </si>
  <si>
    <t>รวมครุศาสตร์อุตสาหกรรม</t>
  </si>
  <si>
    <t>6. อุตสาหกรรมสิ่งทอและออกแบบแฟชั่น</t>
  </si>
  <si>
    <t>รวมอุตสาหกรรมสิ่งทอฯ</t>
  </si>
  <si>
    <t>7. เทคโนโลยีคหกรรมศาสตร์</t>
  </si>
  <si>
    <t>รวมเทคโนโลยีคหกรรมศาสตร์</t>
  </si>
  <si>
    <t>8. เทคโนโลยีสื่อสารมวลชน</t>
  </si>
  <si>
    <t>รวมเทคโนโลยีสื่อสารมวลชน</t>
  </si>
  <si>
    <t>9. สถาปัตยกรรมศาสตร์และการออกแบบ</t>
  </si>
  <si>
    <t>รวมสถาปัตยกรรมศาสตร์ฯ</t>
  </si>
  <si>
    <t>รวมทั้ง 9 คณะ</t>
  </si>
  <si>
    <t>FTES  บัณฑิตศึกษา และปริญญาโท</t>
  </si>
  <si>
    <t>ดังนั้นสรุป  FTES  ทั้งสิ้น (ป.ตรี + ป.โท)</t>
  </si>
  <si>
    <t>คหกรรม</t>
  </si>
  <si>
    <t>บริหาร</t>
  </si>
  <si>
    <t>ครุศาสตร์</t>
  </si>
  <si>
    <t>รวมค่า FTES ทั้งมหาวิทยาลัยเทคโนโลยีราชมงคลพระนคร     =</t>
  </si>
  <si>
    <t>สรุปยอดจำนวนรวมนักศึกษา จำนวนหน่วยกิตรวมที่ลงทะเบียนของนักศึกษา ประจำปีงบประมาณ 2552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</si>
</sst>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00"/>
    <numFmt numFmtId="173" formatCode="&quot;ใช่&quot;;&quot;ใช่&quot;;&quot;ไม่ใช่&quot;"/>
    <numFmt numFmtId="174" formatCode="&quot;จริง&quot;;&quot;จริง&quot;;&quot;เท็จ&quot;"/>
    <numFmt numFmtId="175" formatCode="&quot;เปิด&quot;;&quot;เปิด&quot;;&quot;ปิด&quot;"/>
    <numFmt numFmtId="176" formatCode="[$€-2]\ #,##0.00_);[Red]\([$€-2]\ #,##0.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\t&quot;$&quot;#,##0_);\(\t&quot;$&quot;#,##0\)"/>
    <numFmt numFmtId="182" formatCode="\t&quot;$&quot;#,##0_);[Red]\(\t&quot;$&quot;#,##0\)"/>
    <numFmt numFmtId="183" formatCode="\t&quot;$&quot;#,##0.00_);\(\t&quot;$&quot;#,##0.00\)"/>
    <numFmt numFmtId="184" formatCode="\t&quot;$&quot;#,##0.00_);[Red]\(\t&quot;$&quot;#,##0.00\)"/>
    <numFmt numFmtId="185" formatCode="_-* #,##0.0_-;\-* #,##0.0_-;_-* &quot;-&quot;??_-;_-@_-"/>
    <numFmt numFmtId="186" formatCode="_-* #,##0_-;\-* #,##0_-;_-* &quot;-&quot;??_-;_-@_-"/>
    <numFmt numFmtId="187" formatCode="[$-41E]d\ mmmm\ yyyy"/>
    <numFmt numFmtId="188" formatCode="0.00000"/>
    <numFmt numFmtId="189" formatCode="0.0000"/>
    <numFmt numFmtId="190" formatCode="0.000000"/>
    <numFmt numFmtId="191" formatCode="0.0"/>
    <numFmt numFmtId="192" formatCode="0.0000000"/>
    <numFmt numFmtId="193" formatCode="_-* #,##0.0_-;\-* #,##0.0_-;_-* &quot;-&quot;?_-;_-@_-"/>
    <numFmt numFmtId="194" formatCode="0.00000000"/>
  </numFmts>
  <fonts count="35">
    <font>
      <sz val="10"/>
      <name val="Arial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sz val="14"/>
      <color indexed="8"/>
      <name val="Angsana New"/>
      <family val="1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4"/>
      <color indexed="8"/>
      <name val="AngsanaUPC"/>
      <family val="1"/>
    </font>
    <font>
      <sz val="14"/>
      <name val="Cordia New"/>
      <family val="0"/>
    </font>
    <font>
      <b/>
      <sz val="16"/>
      <name val="Angsana New"/>
      <family val="1"/>
    </font>
    <font>
      <b/>
      <sz val="14"/>
      <color indexed="8"/>
      <name val="AngsanaUPC"/>
      <family val="1"/>
    </font>
    <font>
      <sz val="13.5"/>
      <name val="Angsana New"/>
      <family val="1"/>
    </font>
    <font>
      <sz val="12"/>
      <name val="Angsana New"/>
      <family val="1"/>
    </font>
    <font>
      <b/>
      <sz val="18"/>
      <name val="Angsana New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3" fillId="0" borderId="10" xfId="51" applyFont="1" applyFill="1" applyBorder="1" applyAlignment="1">
      <alignment horizontal="center" vertical="center"/>
      <protection/>
    </xf>
    <xf numFmtId="2" fontId="25" fillId="0" borderId="10" xfId="51" applyNumberFormat="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center" vertical="center"/>
      <protection/>
    </xf>
    <xf numFmtId="49" fontId="23" fillId="0" borderId="11" xfId="51" applyNumberFormat="1" applyFont="1" applyFill="1" applyBorder="1" applyAlignment="1">
      <alignment horizontal="center" vertical="center"/>
      <protection/>
    </xf>
    <xf numFmtId="2" fontId="23" fillId="0" borderId="11" xfId="51" applyNumberFormat="1" applyFont="1" applyFill="1" applyBorder="1" applyAlignment="1">
      <alignment horizontal="center" vertical="center"/>
      <protection/>
    </xf>
    <xf numFmtId="0" fontId="23" fillId="0" borderId="11" xfId="51" applyFont="1" applyFill="1" applyBorder="1" applyAlignment="1">
      <alignment horizontal="center" vertical="center"/>
      <protection/>
    </xf>
    <xf numFmtId="0" fontId="25" fillId="0" borderId="12" xfId="51" applyFont="1" applyFill="1" applyBorder="1" applyAlignment="1">
      <alignment horizontal="left" vertical="center"/>
      <protection/>
    </xf>
    <xf numFmtId="0" fontId="23" fillId="0" borderId="13" xfId="53" applyFont="1" applyFill="1" applyBorder="1" applyAlignment="1">
      <alignment horizontal="left" vertical="center" wrapText="1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25" fillId="0" borderId="15" xfId="51" applyFont="1" applyFill="1" applyBorder="1" applyAlignment="1">
      <alignment horizontal="left" vertical="center"/>
      <protection/>
    </xf>
    <xf numFmtId="0" fontId="24" fillId="2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5" fillId="0" borderId="18" xfId="51" applyFont="1" applyFill="1" applyBorder="1" applyAlignment="1">
      <alignment horizontal="left" vertical="center"/>
      <protection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20" xfId="0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2" fontId="22" fillId="0" borderId="22" xfId="0" applyNumberFormat="1" applyFont="1" applyBorder="1" applyAlignment="1">
      <alignment horizontal="center"/>
    </xf>
    <xf numFmtId="0" fontId="24" fillId="24" borderId="23" xfId="0" applyFont="1" applyFill="1" applyBorder="1" applyAlignment="1">
      <alignment horizontal="center"/>
    </xf>
    <xf numFmtId="2" fontId="24" fillId="24" borderId="23" xfId="0" applyNumberFormat="1" applyFont="1" applyFill="1" applyBorder="1" applyAlignment="1">
      <alignment horizontal="center"/>
    </xf>
    <xf numFmtId="2" fontId="24" fillId="24" borderId="24" xfId="0" applyNumberFormat="1" applyFont="1" applyFill="1" applyBorder="1" applyAlignment="1">
      <alignment horizontal="center"/>
    </xf>
    <xf numFmtId="2" fontId="22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2" fontId="22" fillId="0" borderId="26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23" fillId="0" borderId="29" xfId="53" applyFont="1" applyFill="1" applyBorder="1" applyAlignment="1">
      <alignment horizontal="left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0" fontId="22" fillId="0" borderId="30" xfId="0" applyFont="1" applyFill="1" applyBorder="1" applyAlignment="1">
      <alignment horizontal="center" vertical="center"/>
    </xf>
    <xf numFmtId="2" fontId="22" fillId="0" borderId="30" xfId="0" applyNumberFormat="1" applyFont="1" applyFill="1" applyBorder="1" applyAlignment="1">
      <alignment horizontal="center" vertical="center"/>
    </xf>
    <xf numFmtId="0" fontId="22" fillId="0" borderId="31" xfId="0" applyFont="1" applyBorder="1" applyAlignment="1">
      <alignment/>
    </xf>
    <xf numFmtId="0" fontId="22" fillId="0" borderId="30" xfId="0" applyFont="1" applyBorder="1" applyAlignment="1">
      <alignment horizontal="center"/>
    </xf>
    <xf numFmtId="2" fontId="22" fillId="0" borderId="30" xfId="0" applyNumberFormat="1" applyFont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2" fontId="24" fillId="24" borderId="33" xfId="0" applyNumberFormat="1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2" fontId="24" fillId="4" borderId="23" xfId="0" applyNumberFormat="1" applyFont="1" applyFill="1" applyBorder="1" applyAlignment="1">
      <alignment horizontal="center"/>
    </xf>
    <xf numFmtId="2" fontId="24" fillId="4" borderId="34" xfId="0" applyNumberFormat="1" applyFont="1" applyFill="1" applyBorder="1" applyAlignment="1">
      <alignment horizontal="center"/>
    </xf>
    <xf numFmtId="0" fontId="28" fillId="0" borderId="20" xfId="51" applyFont="1" applyFill="1" applyBorder="1" applyAlignment="1">
      <alignment horizontal="center" vertical="center"/>
      <protection/>
    </xf>
    <xf numFmtId="2" fontId="28" fillId="0" borderId="20" xfId="51" applyNumberFormat="1" applyFont="1" applyFill="1" applyBorder="1" applyAlignment="1">
      <alignment horizontal="center" vertical="center"/>
      <protection/>
    </xf>
    <xf numFmtId="2" fontId="24" fillId="24" borderId="32" xfId="0" applyNumberFormat="1" applyFont="1" applyFill="1" applyBorder="1" applyAlignment="1">
      <alignment horizontal="center"/>
    </xf>
    <xf numFmtId="2" fontId="24" fillId="4" borderId="24" xfId="0" applyNumberFormat="1" applyFont="1" applyFill="1" applyBorder="1" applyAlignment="1">
      <alignment horizontal="center"/>
    </xf>
    <xf numFmtId="0" fontId="22" fillId="0" borderId="35" xfId="0" applyFont="1" applyBorder="1" applyAlignment="1">
      <alignment/>
    </xf>
    <xf numFmtId="0" fontId="24" fillId="4" borderId="35" xfId="0" applyFont="1" applyFill="1" applyBorder="1" applyAlignment="1">
      <alignment horizontal="center"/>
    </xf>
    <xf numFmtId="0" fontId="22" fillId="0" borderId="36" xfId="0" applyFont="1" applyBorder="1" applyAlignment="1">
      <alignment/>
    </xf>
    <xf numFmtId="0" fontId="24" fillId="0" borderId="36" xfId="0" applyFont="1" applyBorder="1" applyAlignment="1">
      <alignment/>
    </xf>
    <xf numFmtId="0" fontId="22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4" borderId="39" xfId="0" applyFont="1" applyFill="1" applyBorder="1" applyAlignment="1">
      <alignment horizontal="center"/>
    </xf>
    <xf numFmtId="0" fontId="24" fillId="4" borderId="40" xfId="0" applyFont="1" applyFill="1" applyBorder="1" applyAlignment="1">
      <alignment horizontal="center"/>
    </xf>
    <xf numFmtId="0" fontId="25" fillId="0" borderId="41" xfId="51" applyFont="1" applyFill="1" applyBorder="1" applyAlignment="1">
      <alignment horizontal="left" vertical="center"/>
      <protection/>
    </xf>
    <xf numFmtId="0" fontId="23" fillId="0" borderId="35" xfId="53" applyFont="1" applyFill="1" applyBorder="1" applyAlignment="1">
      <alignment horizontal="left" vertical="center" wrapText="1"/>
      <protection/>
    </xf>
    <xf numFmtId="0" fontId="22" fillId="0" borderId="30" xfId="0" applyFont="1" applyBorder="1" applyAlignment="1">
      <alignment/>
    </xf>
    <xf numFmtId="0" fontId="22" fillId="0" borderId="14" xfId="53" applyFont="1" applyFill="1" applyBorder="1" applyAlignment="1">
      <alignment horizontal="left" vertical="center" wrapText="1"/>
      <protection/>
    </xf>
    <xf numFmtId="0" fontId="23" fillId="0" borderId="20" xfId="38" applyFont="1" applyFill="1" applyBorder="1" applyAlignment="1">
      <alignment horizontal="center" wrapText="1"/>
      <protection/>
    </xf>
    <xf numFmtId="2" fontId="23" fillId="0" borderId="20" xfId="38" applyNumberFormat="1" applyFont="1" applyFill="1" applyBorder="1" applyAlignment="1">
      <alignment horizontal="center" wrapText="1"/>
      <protection/>
    </xf>
    <xf numFmtId="2" fontId="23" fillId="0" borderId="21" xfId="38" applyNumberFormat="1" applyFont="1" applyFill="1" applyBorder="1" applyAlignment="1">
      <alignment horizontal="center" wrapText="1"/>
      <protection/>
    </xf>
    <xf numFmtId="0" fontId="23" fillId="0" borderId="13" xfId="51" applyFont="1" applyFill="1" applyBorder="1" applyAlignment="1">
      <alignment horizontal="left" vertical="center"/>
      <protection/>
    </xf>
    <xf numFmtId="0" fontId="23" fillId="0" borderId="14" xfId="51" applyFont="1" applyFill="1" applyBorder="1" applyAlignment="1">
      <alignment horizontal="left" vertical="center"/>
      <protection/>
    </xf>
    <xf numFmtId="0" fontId="25" fillId="25" borderId="16" xfId="55" applyFont="1" applyFill="1" applyBorder="1" applyAlignment="1">
      <alignment horizontal="center" vertical="center" wrapText="1"/>
      <protection/>
    </xf>
    <xf numFmtId="0" fontId="27" fillId="26" borderId="17" xfId="55" applyFont="1" applyFill="1" applyBorder="1" applyAlignment="1">
      <alignment horizontal="center" vertical="center" wrapText="1"/>
      <protection/>
    </xf>
    <xf numFmtId="0" fontId="25" fillId="25" borderId="17" xfId="55" applyFont="1" applyFill="1" applyBorder="1" applyAlignment="1">
      <alignment horizontal="center" vertical="center" wrapText="1"/>
      <protection/>
    </xf>
    <xf numFmtId="0" fontId="23" fillId="0" borderId="22" xfId="38" applyFont="1" applyFill="1" applyBorder="1" applyAlignment="1">
      <alignment horizontal="center" wrapText="1"/>
      <protection/>
    </xf>
    <xf numFmtId="2" fontId="23" fillId="0" borderId="22" xfId="38" applyNumberFormat="1" applyFont="1" applyFill="1" applyBorder="1" applyAlignment="1">
      <alignment horizontal="center" wrapText="1"/>
      <protection/>
    </xf>
    <xf numFmtId="2" fontId="23" fillId="0" borderId="42" xfId="38" applyNumberFormat="1" applyFont="1" applyFill="1" applyBorder="1" applyAlignment="1">
      <alignment horizontal="center" wrapText="1"/>
      <protection/>
    </xf>
    <xf numFmtId="2" fontId="22" fillId="0" borderId="26" xfId="0" applyNumberFormat="1" applyFont="1" applyBorder="1" applyAlignment="1">
      <alignment/>
    </xf>
    <xf numFmtId="0" fontId="23" fillId="0" borderId="15" xfId="51" applyFont="1" applyFill="1" applyBorder="1" applyAlignment="1">
      <alignment horizontal="left" vertical="center"/>
      <protection/>
    </xf>
    <xf numFmtId="2" fontId="22" fillId="0" borderId="31" xfId="0" applyNumberFormat="1" applyFont="1" applyBorder="1" applyAlignment="1">
      <alignment/>
    </xf>
    <xf numFmtId="0" fontId="23" fillId="0" borderId="19" xfId="39" applyFont="1" applyFill="1" applyBorder="1" applyAlignment="1">
      <alignment horizontal="center" wrapText="1"/>
      <protection/>
    </xf>
    <xf numFmtId="2" fontId="22" fillId="0" borderId="19" xfId="0" applyNumberFormat="1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0" fontId="23" fillId="0" borderId="20" xfId="39" applyFont="1" applyFill="1" applyBorder="1" applyAlignment="1">
      <alignment horizontal="center" wrapText="1"/>
      <protection/>
    </xf>
    <xf numFmtId="2" fontId="22" fillId="0" borderId="21" xfId="0" applyNumberFormat="1" applyFont="1" applyBorder="1" applyAlignment="1">
      <alignment horizontal="center"/>
    </xf>
    <xf numFmtId="0" fontId="25" fillId="0" borderId="13" xfId="51" applyFont="1" applyFill="1" applyBorder="1" applyAlignment="1">
      <alignment horizontal="left" vertical="center"/>
      <protection/>
    </xf>
    <xf numFmtId="0" fontId="25" fillId="25" borderId="11" xfId="55" applyFont="1" applyFill="1" applyBorder="1" applyAlignment="1">
      <alignment horizontal="center" vertical="center" wrapText="1"/>
      <protection/>
    </xf>
    <xf numFmtId="0" fontId="25" fillId="25" borderId="44" xfId="55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center"/>
    </xf>
    <xf numFmtId="2" fontId="24" fillId="24" borderId="45" xfId="0" applyNumberFormat="1" applyFont="1" applyFill="1" applyBorder="1" applyAlignment="1">
      <alignment horizontal="center"/>
    </xf>
    <xf numFmtId="2" fontId="22" fillId="0" borderId="30" xfId="0" applyNumberFormat="1" applyFont="1" applyBorder="1" applyAlignment="1">
      <alignment/>
    </xf>
    <xf numFmtId="0" fontId="23" fillId="0" borderId="29" xfId="51" applyFont="1" applyFill="1" applyBorder="1" applyAlignment="1">
      <alignment horizontal="left" vertical="center"/>
      <protection/>
    </xf>
    <xf numFmtId="0" fontId="23" fillId="0" borderId="22" xfId="39" applyFont="1" applyFill="1" applyBorder="1" applyAlignment="1">
      <alignment horizontal="center" wrapText="1"/>
      <protection/>
    </xf>
    <xf numFmtId="2" fontId="22" fillId="0" borderId="22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2" fontId="22" fillId="0" borderId="42" xfId="0" applyNumberFormat="1" applyFont="1" applyFill="1" applyBorder="1" applyAlignment="1">
      <alignment horizontal="center"/>
    </xf>
    <xf numFmtId="2" fontId="24" fillId="24" borderId="11" xfId="0" applyNumberFormat="1" applyFont="1" applyFill="1" applyBorder="1" applyAlignment="1">
      <alignment horizontal="center"/>
    </xf>
    <xf numFmtId="0" fontId="24" fillId="24" borderId="44" xfId="0" applyFont="1" applyFill="1" applyBorder="1" applyAlignment="1">
      <alignment horizontal="center" vertical="center"/>
    </xf>
    <xf numFmtId="2" fontId="24" fillId="24" borderId="46" xfId="0" applyNumberFormat="1" applyFont="1" applyFill="1" applyBorder="1" applyAlignment="1">
      <alignment horizontal="center"/>
    </xf>
    <xf numFmtId="0" fontId="25" fillId="0" borderId="12" xfId="54" applyFont="1" applyFill="1" applyBorder="1" applyAlignment="1">
      <alignment horizontal="left" vertical="center" wrapText="1"/>
      <protection/>
    </xf>
    <xf numFmtId="0" fontId="23" fillId="0" borderId="13" xfId="54" applyFont="1" applyFill="1" applyBorder="1" applyAlignment="1">
      <alignment horizontal="left" vertical="center" wrapText="1"/>
      <protection/>
    </xf>
    <xf numFmtId="0" fontId="23" fillId="0" borderId="14" xfId="54" applyFont="1" applyFill="1" applyBorder="1" applyAlignment="1">
      <alignment horizontal="left" vertical="center" wrapText="1"/>
      <protection/>
    </xf>
    <xf numFmtId="0" fontId="23" fillId="0" borderId="30" xfId="39" applyFont="1" applyFill="1" applyBorder="1" applyAlignment="1">
      <alignment horizontal="center" wrapText="1"/>
      <protection/>
    </xf>
    <xf numFmtId="2" fontId="22" fillId="0" borderId="30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2" fontId="22" fillId="0" borderId="47" xfId="0" applyNumberFormat="1" applyFont="1" applyFill="1" applyBorder="1" applyAlignment="1">
      <alignment horizontal="center"/>
    </xf>
    <xf numFmtId="0" fontId="25" fillId="0" borderId="15" xfId="51" applyFont="1" applyFill="1" applyBorder="1" applyAlignment="1">
      <alignment horizontal="left"/>
      <protection/>
    </xf>
    <xf numFmtId="0" fontId="23" fillId="0" borderId="13" xfId="54" applyFont="1" applyFill="1" applyBorder="1" applyAlignment="1">
      <alignment horizontal="left" wrapText="1"/>
      <protection/>
    </xf>
    <xf numFmtId="0" fontId="23" fillId="0" borderId="14" xfId="54" applyFont="1" applyFill="1" applyBorder="1" applyAlignment="1">
      <alignment horizontal="left" wrapText="1"/>
      <protection/>
    </xf>
    <xf numFmtId="2" fontId="22" fillId="0" borderId="48" xfId="0" applyNumberFormat="1" applyFont="1" applyBorder="1" applyAlignment="1">
      <alignment horizontal="center"/>
    </xf>
    <xf numFmtId="2" fontId="22" fillId="4" borderId="49" xfId="0" applyNumberFormat="1" applyFont="1" applyFill="1" applyBorder="1" applyAlignment="1">
      <alignment horizontal="center"/>
    </xf>
    <xf numFmtId="2" fontId="22" fillId="4" borderId="26" xfId="0" applyNumberFormat="1" applyFont="1" applyFill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4" borderId="51" xfId="0" applyFont="1" applyFill="1" applyBorder="1" applyAlignment="1">
      <alignment horizontal="center"/>
    </xf>
    <xf numFmtId="0" fontId="22" fillId="4" borderId="30" xfId="0" applyFont="1" applyFill="1" applyBorder="1" applyAlignment="1">
      <alignment horizontal="center"/>
    </xf>
    <xf numFmtId="2" fontId="22" fillId="0" borderId="50" xfId="0" applyNumberFormat="1" applyFont="1" applyBorder="1" applyAlignment="1">
      <alignment horizontal="center"/>
    </xf>
    <xf numFmtId="2" fontId="22" fillId="4" borderId="51" xfId="0" applyNumberFormat="1" applyFont="1" applyFill="1" applyBorder="1" applyAlignment="1">
      <alignment horizontal="center"/>
    </xf>
    <xf numFmtId="2" fontId="22" fillId="4" borderId="30" xfId="0" applyNumberFormat="1" applyFont="1" applyFill="1" applyBorder="1" applyAlignment="1">
      <alignment horizontal="center"/>
    </xf>
    <xf numFmtId="0" fontId="24" fillId="24" borderId="52" xfId="0" applyFont="1" applyFill="1" applyBorder="1" applyAlignment="1">
      <alignment horizontal="center"/>
    </xf>
    <xf numFmtId="2" fontId="24" fillId="24" borderId="53" xfId="0" applyNumberFormat="1" applyFont="1" applyFill="1" applyBorder="1" applyAlignment="1">
      <alignment horizontal="center"/>
    </xf>
    <xf numFmtId="0" fontId="22" fillId="0" borderId="13" xfId="37" applyFont="1" applyFill="1" applyBorder="1">
      <alignment/>
      <protection/>
    </xf>
    <xf numFmtId="0" fontId="23" fillId="0" borderId="14" xfId="52" applyFont="1" applyFill="1" applyBorder="1" applyAlignment="1">
      <alignment horizontal="left" wrapText="1"/>
      <protection/>
    </xf>
    <xf numFmtId="0" fontId="22" fillId="0" borderId="31" xfId="0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0" fontId="25" fillId="0" borderId="12" xfId="51" applyFont="1" applyFill="1" applyBorder="1" applyAlignment="1">
      <alignment horizontal="left"/>
      <protection/>
    </xf>
    <xf numFmtId="0" fontId="23" fillId="0" borderId="13" xfId="53" applyFont="1" applyFill="1" applyBorder="1" applyAlignment="1">
      <alignment horizontal="left" wrapText="1"/>
      <protection/>
    </xf>
    <xf numFmtId="0" fontId="23" fillId="0" borderId="14" xfId="53" applyFont="1" applyFill="1" applyBorder="1" applyAlignment="1">
      <alignment horizontal="left" wrapText="1"/>
      <protection/>
    </xf>
    <xf numFmtId="0" fontId="23" fillId="0" borderId="36" xfId="53" applyFont="1" applyFill="1" applyBorder="1" applyAlignment="1">
      <alignment horizontal="left" wrapText="1"/>
      <protection/>
    </xf>
    <xf numFmtId="0" fontId="31" fillId="24" borderId="44" xfId="53" applyFont="1" applyFill="1" applyBorder="1" applyAlignment="1">
      <alignment horizontal="center" vertical="center" wrapText="1"/>
      <protection/>
    </xf>
    <xf numFmtId="0" fontId="31" fillId="24" borderId="11" xfId="53" applyFont="1" applyFill="1" applyBorder="1" applyAlignment="1">
      <alignment horizontal="center" vertical="center" wrapText="1"/>
      <protection/>
    </xf>
    <xf numFmtId="2" fontId="31" fillId="24" borderId="11" xfId="53" applyNumberFormat="1" applyFont="1" applyFill="1" applyBorder="1" applyAlignment="1">
      <alignment horizontal="center" vertical="center" wrapText="1"/>
      <protection/>
    </xf>
    <xf numFmtId="2" fontId="31" fillId="24" borderId="45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Border="1" applyAlignment="1">
      <alignment horizontal="center"/>
    </xf>
    <xf numFmtId="2" fontId="22" fillId="0" borderId="51" xfId="0" applyNumberFormat="1" applyFont="1" applyBorder="1" applyAlignment="1">
      <alignment horizontal="center"/>
    </xf>
    <xf numFmtId="2" fontId="22" fillId="0" borderId="54" xfId="0" applyNumberFormat="1" applyFont="1" applyBorder="1" applyAlignment="1">
      <alignment horizontal="center"/>
    </xf>
    <xf numFmtId="0" fontId="23" fillId="0" borderId="55" xfId="53" applyFont="1" applyFill="1" applyBorder="1" applyAlignment="1">
      <alignment horizontal="left" vertical="center" wrapText="1"/>
      <protection/>
    </xf>
    <xf numFmtId="0" fontId="30" fillId="24" borderId="44" xfId="36" applyFont="1" applyFill="1" applyBorder="1" applyAlignment="1">
      <alignment horizontal="center"/>
      <protection/>
    </xf>
    <xf numFmtId="0" fontId="22" fillId="0" borderId="5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57" xfId="0" applyFont="1" applyFill="1" applyBorder="1" applyAlignment="1">
      <alignment/>
    </xf>
    <xf numFmtId="186" fontId="22" fillId="0" borderId="10" xfId="43" applyNumberFormat="1" applyFont="1" applyFill="1" applyBorder="1" applyAlignment="1">
      <alignment/>
    </xf>
    <xf numFmtId="2" fontId="22" fillId="0" borderId="58" xfId="43" applyNumberFormat="1" applyFont="1" applyFill="1" applyBorder="1" applyAlignment="1">
      <alignment/>
    </xf>
    <xf numFmtId="43" fontId="22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32" fillId="0" borderId="57" xfId="0" applyFont="1" applyFill="1" applyBorder="1" applyAlignment="1">
      <alignment/>
    </xf>
    <xf numFmtId="0" fontId="24" fillId="0" borderId="57" xfId="0" applyFont="1" applyFill="1" applyBorder="1" applyAlignment="1">
      <alignment horizontal="center"/>
    </xf>
    <xf numFmtId="186" fontId="24" fillId="0" borderId="10" xfId="43" applyNumberFormat="1" applyFont="1" applyFill="1" applyBorder="1" applyAlignment="1">
      <alignment/>
    </xf>
    <xf numFmtId="2" fontId="24" fillId="0" borderId="58" xfId="43" applyNumberFormat="1" applyFont="1" applyFill="1" applyBorder="1" applyAlignment="1">
      <alignment/>
    </xf>
    <xf numFmtId="186" fontId="22" fillId="0" borderId="10" xfId="0" applyNumberFormat="1" applyFont="1" applyFill="1" applyBorder="1" applyAlignment="1">
      <alignment horizontal="left" vertical="center"/>
    </xf>
    <xf numFmtId="186" fontId="22" fillId="0" borderId="10" xfId="0" applyNumberFormat="1" applyFont="1" applyFill="1" applyBorder="1" applyAlignment="1">
      <alignment horizontal="right" vertical="center"/>
    </xf>
    <xf numFmtId="2" fontId="22" fillId="0" borderId="59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Alignment="1">
      <alignment/>
    </xf>
    <xf numFmtId="0" fontId="24" fillId="0" borderId="16" xfId="0" applyFont="1" applyFill="1" applyBorder="1" applyAlignment="1">
      <alignment horizontal="center"/>
    </xf>
    <xf numFmtId="186" fontId="24" fillId="0" borderId="32" xfId="43" applyNumberFormat="1" applyFont="1" applyFill="1" applyBorder="1" applyAlignment="1">
      <alignment/>
    </xf>
    <xf numFmtId="2" fontId="24" fillId="0" borderId="60" xfId="43" applyNumberFormat="1" applyFont="1" applyFill="1" applyBorder="1" applyAlignment="1">
      <alignment/>
    </xf>
    <xf numFmtId="0" fontId="30" fillId="18" borderId="17" xfId="0" applyFont="1" applyFill="1" applyBorder="1" applyAlignment="1">
      <alignment horizontal="center"/>
    </xf>
    <xf numFmtId="186" fontId="30" fillId="18" borderId="23" xfId="43" applyNumberFormat="1" applyFont="1" applyFill="1" applyBorder="1" applyAlignment="1">
      <alignment/>
    </xf>
    <xf numFmtId="2" fontId="30" fillId="18" borderId="24" xfId="43" applyNumberFormat="1" applyFont="1" applyFill="1" applyBorder="1" applyAlignment="1">
      <alignment/>
    </xf>
    <xf numFmtId="0" fontId="22" fillId="0" borderId="58" xfId="0" applyFont="1" applyBorder="1" applyAlignment="1">
      <alignment horizontal="center" vertical="center"/>
    </xf>
    <xf numFmtId="2" fontId="22" fillId="0" borderId="61" xfId="0" applyNumberFormat="1" applyFont="1" applyBorder="1" applyAlignment="1" applyProtection="1">
      <alignment horizontal="center"/>
      <protection/>
    </xf>
    <xf numFmtId="49" fontId="22" fillId="7" borderId="30" xfId="0" applyNumberFormat="1" applyFont="1" applyFill="1" applyBorder="1" applyAlignment="1" applyProtection="1">
      <alignment/>
      <protection/>
    </xf>
    <xf numFmtId="0" fontId="22" fillId="0" borderId="49" xfId="0" applyFont="1" applyBorder="1" applyAlignment="1" applyProtection="1">
      <alignment/>
      <protection/>
    </xf>
    <xf numFmtId="2" fontId="22" fillId="0" borderId="51" xfId="43" applyNumberFormat="1" applyFont="1" applyBorder="1" applyAlignment="1" applyProtection="1">
      <alignment/>
      <protection/>
    </xf>
    <xf numFmtId="2" fontId="22" fillId="0" borderId="51" xfId="0" applyNumberFormat="1" applyFont="1" applyBorder="1" applyAlignment="1" applyProtection="1">
      <alignment/>
      <protection/>
    </xf>
    <xf numFmtId="2" fontId="24" fillId="0" borderId="62" xfId="0" applyNumberFormat="1" applyFont="1" applyBorder="1" applyAlignment="1" applyProtection="1">
      <alignment/>
      <protection/>
    </xf>
    <xf numFmtId="0" fontId="22" fillId="7" borderId="30" xfId="0" applyFont="1" applyFill="1" applyBorder="1" applyAlignment="1" applyProtection="1">
      <alignment/>
      <protection/>
    </xf>
    <xf numFmtId="49" fontId="22" fillId="0" borderId="63" xfId="0" applyNumberFormat="1" applyFont="1" applyBorder="1" applyAlignment="1" applyProtection="1">
      <alignment/>
      <protection/>
    </xf>
    <xf numFmtId="2" fontId="22" fillId="0" borderId="10" xfId="43" applyNumberFormat="1" applyFont="1" applyBorder="1" applyAlignment="1" applyProtection="1">
      <alignment/>
      <protection/>
    </xf>
    <xf numFmtId="2" fontId="22" fillId="0" borderId="10" xfId="0" applyNumberFormat="1" applyFont="1" applyBorder="1" applyAlignment="1" applyProtection="1">
      <alignment/>
      <protection/>
    </xf>
    <xf numFmtId="2" fontId="24" fillId="0" borderId="58" xfId="0" applyNumberFormat="1" applyFont="1" applyBorder="1" applyAlignment="1" applyProtection="1">
      <alignment/>
      <protection/>
    </xf>
    <xf numFmtId="2" fontId="22" fillId="0" borderId="64" xfId="0" applyNumberFormat="1" applyFont="1" applyBorder="1" applyAlignment="1" applyProtection="1">
      <alignment horizontal="center"/>
      <protection/>
    </xf>
    <xf numFmtId="0" fontId="22" fillId="7" borderId="30" xfId="0" applyFont="1" applyFill="1" applyBorder="1" applyAlignment="1" applyProtection="1">
      <alignment/>
      <protection/>
    </xf>
    <xf numFmtId="0" fontId="22" fillId="0" borderId="65" xfId="0" applyFont="1" applyBorder="1" applyAlignment="1" applyProtection="1">
      <alignment/>
      <protection/>
    </xf>
    <xf numFmtId="43" fontId="34" fillId="0" borderId="52" xfId="43" applyNumberFormat="1" applyFont="1" applyBorder="1" applyAlignment="1" applyProtection="1">
      <alignment horizontal="center"/>
      <protection/>
    </xf>
    <xf numFmtId="0" fontId="22" fillId="0" borderId="66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67" xfId="51" applyFont="1" applyFill="1" applyBorder="1" applyAlignment="1">
      <alignment horizontal="center" vertical="center"/>
      <protection/>
    </xf>
    <xf numFmtId="0" fontId="23" fillId="0" borderId="57" xfId="51" applyFont="1" applyFill="1" applyBorder="1" applyAlignment="1">
      <alignment horizontal="center" vertical="center"/>
      <protection/>
    </xf>
    <xf numFmtId="0" fontId="23" fillId="0" borderId="44" xfId="51" applyFont="1" applyFill="1" applyBorder="1" applyAlignment="1">
      <alignment horizontal="center" vertical="center"/>
      <protection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34" fillId="0" borderId="70" xfId="0" applyFont="1" applyBorder="1" applyAlignment="1" applyProtection="1">
      <alignment horizontal="left"/>
      <protection/>
    </xf>
    <xf numFmtId="0" fontId="22" fillId="0" borderId="71" xfId="0" applyFont="1" applyBorder="1" applyAlignment="1" applyProtection="1">
      <alignment horizontal="center"/>
      <protection/>
    </xf>
    <xf numFmtId="0" fontId="22" fillId="0" borderId="72" xfId="0" applyFont="1" applyBorder="1" applyAlignment="1" applyProtection="1">
      <alignment horizontal="center"/>
      <protection/>
    </xf>
    <xf numFmtId="0" fontId="22" fillId="0" borderId="65" xfId="0" applyFont="1" applyBorder="1" applyAlignment="1" applyProtection="1">
      <alignment horizontal="center"/>
      <protection/>
    </xf>
    <xf numFmtId="0" fontId="22" fillId="0" borderId="73" xfId="0" applyFont="1" applyBorder="1" applyAlignment="1" applyProtection="1">
      <alignment horizontal="center"/>
      <protection/>
    </xf>
    <xf numFmtId="0" fontId="22" fillId="0" borderId="74" xfId="0" applyFont="1" applyBorder="1" applyAlignment="1" applyProtection="1">
      <alignment horizontal="center"/>
      <protection/>
    </xf>
    <xf numFmtId="0" fontId="22" fillId="0" borderId="63" xfId="0" applyFont="1" applyBorder="1" applyAlignment="1" applyProtection="1">
      <alignment horizontal="center"/>
      <protection/>
    </xf>
    <xf numFmtId="0" fontId="33" fillId="0" borderId="75" xfId="0" applyFont="1" applyBorder="1" applyAlignment="1" applyProtection="1">
      <alignment horizontal="center"/>
      <protection/>
    </xf>
    <xf numFmtId="0" fontId="33" fillId="0" borderId="76" xfId="0" applyFont="1" applyBorder="1" applyAlignment="1" applyProtection="1">
      <alignment horizontal="center"/>
      <protection/>
    </xf>
    <xf numFmtId="0" fontId="33" fillId="0" borderId="49" xfId="0" applyFont="1" applyBorder="1" applyAlignment="1" applyProtection="1">
      <alignment horizontal="center"/>
      <protection/>
    </xf>
    <xf numFmtId="0" fontId="34" fillId="0" borderId="77" xfId="0" applyFont="1" applyBorder="1" applyAlignment="1" applyProtection="1">
      <alignment horizontal="center"/>
      <protection/>
    </xf>
    <xf numFmtId="0" fontId="34" fillId="0" borderId="78" xfId="0" applyFont="1" applyBorder="1" applyAlignment="1" applyProtection="1">
      <alignment horizontal="center"/>
      <protection/>
    </xf>
    <xf numFmtId="0" fontId="22" fillId="27" borderId="73" xfId="0" applyFont="1" applyFill="1" applyBorder="1" applyAlignment="1">
      <alignment horizontal="left" vertical="center"/>
    </xf>
    <xf numFmtId="0" fontId="22" fillId="27" borderId="74" xfId="0" applyFont="1" applyFill="1" applyBorder="1" applyAlignment="1">
      <alignment horizontal="left" vertical="center"/>
    </xf>
    <xf numFmtId="0" fontId="22" fillId="27" borderId="59" xfId="0" applyFont="1" applyFill="1" applyBorder="1" applyAlignment="1">
      <alignment horizontal="left" vertical="center"/>
    </xf>
    <xf numFmtId="0" fontId="30" fillId="4" borderId="79" xfId="0" applyFont="1" applyFill="1" applyBorder="1" applyAlignment="1" applyProtection="1">
      <alignment horizontal="center"/>
      <protection/>
    </xf>
    <xf numFmtId="0" fontId="30" fillId="4" borderId="69" xfId="0" applyFont="1" applyFill="1" applyBorder="1" applyAlignment="1" applyProtection="1">
      <alignment horizontal="center"/>
      <protection/>
    </xf>
    <xf numFmtId="0" fontId="30" fillId="4" borderId="80" xfId="0" applyFont="1" applyFill="1" applyBorder="1" applyAlignment="1" applyProtection="1">
      <alignment horizontal="center"/>
      <protection/>
    </xf>
    <xf numFmtId="0" fontId="30" fillId="24" borderId="68" xfId="0" applyFont="1" applyFill="1" applyBorder="1" applyAlignment="1" applyProtection="1">
      <alignment horizontal="center"/>
      <protection/>
    </xf>
    <xf numFmtId="0" fontId="30" fillId="24" borderId="69" xfId="0" applyFont="1" applyFill="1" applyBorder="1" applyAlignment="1" applyProtection="1">
      <alignment horizontal="center"/>
      <protection/>
    </xf>
    <xf numFmtId="0" fontId="30" fillId="24" borderId="81" xfId="0" applyFont="1" applyFill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2" fillId="0" borderId="47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/>
    </xf>
    <xf numFmtId="0" fontId="22" fillId="0" borderId="82" xfId="0" applyFont="1" applyBorder="1" applyAlignment="1">
      <alignment horizontal="center" vertical="center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13" xfId="35"/>
    <cellStyle name="Normal_ftes-en" xfId="36"/>
    <cellStyle name="Normal_ftes-enปวส" xfId="37"/>
    <cellStyle name="Normal_Sheet2" xfId="38"/>
    <cellStyle name="Normal_Sheet4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_2 ปี 2550" xfId="51"/>
    <cellStyle name="ปกติ_2-51_ftes-enปวส" xfId="52"/>
    <cellStyle name="ปกติ_Sheet1" xfId="53"/>
    <cellStyle name="ปกติ_Sheet1_ftes-คอ" xfId="54"/>
    <cellStyle name="ปกติ_Sheet3" xfId="55"/>
    <cellStyle name="ป้อนค่า" xfId="56"/>
    <cellStyle name="ปานกลาง" xfId="57"/>
    <cellStyle name="Percent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24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24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24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38</a:t>
          </a:r>
        </a:p>
      </xdr:txBody>
    </xdr:sp>
    <xdr:clientData/>
  </xdr:twoCellAnchor>
  <xdr:twoCellAnchor>
    <xdr:from>
      <xdr:col>9</xdr:col>
      <xdr:colOff>361950</xdr:colOff>
      <xdr:row>1</xdr:row>
      <xdr:rowOff>9525</xdr:rowOff>
    </xdr:from>
    <xdr:to>
      <xdr:col>13</xdr:col>
      <xdr:colOff>609600</xdr:colOff>
      <xdr:row>1</xdr:row>
      <xdr:rowOff>285750</xdr:rowOff>
    </xdr:to>
    <xdr:sp>
      <xdr:nvSpPr>
        <xdr:cNvPr id="2" name="Rectangle 1"/>
        <xdr:cNvSpPr>
          <a:spLocks/>
        </xdr:cNvSpPr>
      </xdr:nvSpPr>
      <xdr:spPr>
        <a:xfrm>
          <a:off x="6296025" y="333375"/>
          <a:ext cx="1924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ระดับปริญญาตรี ค่า FTES / 24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-ftes-25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1-ป.ตรี"/>
      <sheetName val="902-ป.ตรี"/>
      <sheetName val="901-ป.ตรี (3)"/>
      <sheetName val="903-ปวส."/>
      <sheetName val="903-ป.ตรี"/>
      <sheetName val="903-ป.โท"/>
      <sheetName val="904-ปวส."/>
      <sheetName val="904-ป.ตรี"/>
      <sheetName val="905-ป.ตรี"/>
      <sheetName val="905-ป.บัณฑิต"/>
      <sheetName val="905-ป.โท"/>
      <sheetName val="906-ป.ตรี"/>
      <sheetName val="907-ป.ตรี"/>
      <sheetName val="907-ป.โท"/>
      <sheetName val="908-ป.ตรี"/>
      <sheetName val="909-ป.ตรี"/>
      <sheetName val="สรุปยอ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4</v>
      </c>
      <c r="C4" s="177"/>
      <c r="D4" s="177" t="s">
        <v>5</v>
      </c>
      <c r="E4" s="177"/>
      <c r="F4" s="177" t="s">
        <v>6</v>
      </c>
      <c r="G4" s="177"/>
      <c r="H4" s="177" t="s">
        <v>4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16</v>
      </c>
      <c r="B8" s="37">
        <v>105</v>
      </c>
      <c r="C8" s="38">
        <v>5.833333333333333</v>
      </c>
      <c r="D8" s="37">
        <v>90</v>
      </c>
      <c r="E8" s="38">
        <v>5</v>
      </c>
      <c r="F8" s="37">
        <v>1760</v>
      </c>
      <c r="G8" s="38">
        <v>97.77777777777776</v>
      </c>
      <c r="H8" s="37">
        <v>0</v>
      </c>
      <c r="I8" s="38">
        <v>0</v>
      </c>
      <c r="J8" s="37">
        <v>234</v>
      </c>
      <c r="K8" s="38">
        <v>13</v>
      </c>
      <c r="L8" s="37">
        <v>2263</v>
      </c>
      <c r="M8" s="38">
        <v>125.7222222222222</v>
      </c>
      <c r="N8" s="29">
        <f>SUM((B8+D8+F8+H8+J8+L8)/36)</f>
        <v>123.66666666666667</v>
      </c>
    </row>
    <row r="9" spans="1:14" ht="22.5" customHeight="1">
      <c r="A9" s="9" t="s">
        <v>17</v>
      </c>
      <c r="B9" s="20">
        <v>0</v>
      </c>
      <c r="C9" s="21">
        <v>0</v>
      </c>
      <c r="D9" s="20">
        <v>120</v>
      </c>
      <c r="E9" s="21">
        <v>6.666666666666667</v>
      </c>
      <c r="F9" s="20">
        <v>2481</v>
      </c>
      <c r="G9" s="21">
        <v>137.83333333333331</v>
      </c>
      <c r="H9" s="20">
        <v>0</v>
      </c>
      <c r="I9" s="21">
        <v>0</v>
      </c>
      <c r="J9" s="20">
        <v>174</v>
      </c>
      <c r="K9" s="21">
        <v>9.666666666666666</v>
      </c>
      <c r="L9" s="20">
        <v>2138</v>
      </c>
      <c r="M9" s="21">
        <v>118.77777777777779</v>
      </c>
      <c r="N9" s="30">
        <f>SUM((B9+D9+F9+H9+J9+L9)/36)</f>
        <v>136.47222222222223</v>
      </c>
    </row>
    <row r="10" spans="1:14" ht="22.5" customHeight="1">
      <c r="A10" s="32" t="s">
        <v>18</v>
      </c>
      <c r="B10" s="22">
        <v>105</v>
      </c>
      <c r="C10" s="23">
        <v>5.833333333333333</v>
      </c>
      <c r="D10" s="22">
        <v>0</v>
      </c>
      <c r="E10" s="23">
        <v>0</v>
      </c>
      <c r="F10" s="22">
        <v>1504</v>
      </c>
      <c r="G10" s="23">
        <v>83.55555555555554</v>
      </c>
      <c r="H10" s="22">
        <v>0</v>
      </c>
      <c r="I10" s="23">
        <v>0</v>
      </c>
      <c r="J10" s="22">
        <v>315</v>
      </c>
      <c r="K10" s="23">
        <v>17.5</v>
      </c>
      <c r="L10" s="22">
        <v>2272</v>
      </c>
      <c r="M10" s="23">
        <v>126.22222222222229</v>
      </c>
      <c r="N10" s="31">
        <f>SUM((B10+D10+F10+H10+J10+L10)/36)</f>
        <v>116.55555555555556</v>
      </c>
    </row>
    <row r="11" spans="1:14" ht="24" customHeight="1" thickBot="1">
      <c r="A11" s="91" t="s">
        <v>19</v>
      </c>
      <c r="B11" s="82">
        <f>SUM(B8:B10)</f>
        <v>210</v>
      </c>
      <c r="C11" s="82">
        <f aca="true" t="shared" si="0" ref="C11:N11">SUM(C8:C10)</f>
        <v>11.666666666666666</v>
      </c>
      <c r="D11" s="82">
        <f t="shared" si="0"/>
        <v>210</v>
      </c>
      <c r="E11" s="82">
        <f t="shared" si="0"/>
        <v>11.666666666666668</v>
      </c>
      <c r="F11" s="82">
        <f t="shared" si="0"/>
        <v>5745</v>
      </c>
      <c r="G11" s="82">
        <f t="shared" si="0"/>
        <v>319.16666666666663</v>
      </c>
      <c r="H11" s="82">
        <f t="shared" si="0"/>
        <v>0</v>
      </c>
      <c r="I11" s="82">
        <f t="shared" si="0"/>
        <v>0</v>
      </c>
      <c r="J11" s="82">
        <f t="shared" si="0"/>
        <v>723</v>
      </c>
      <c r="K11" s="82">
        <f t="shared" si="0"/>
        <v>40.166666666666664</v>
      </c>
      <c r="L11" s="82">
        <f t="shared" si="0"/>
        <v>6673</v>
      </c>
      <c r="M11" s="82">
        <f t="shared" si="0"/>
        <v>370.7222222222223</v>
      </c>
      <c r="N11" s="92">
        <f t="shared" si="0"/>
        <v>376.69444444444446</v>
      </c>
    </row>
    <row r="12" spans="1:14" ht="22.5" customHeight="1">
      <c r="A12" s="10" t="s">
        <v>20</v>
      </c>
      <c r="B12" s="37"/>
      <c r="C12" s="38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29"/>
    </row>
    <row r="13" spans="1:14" ht="22.5" customHeight="1">
      <c r="A13" s="33" t="s">
        <v>17</v>
      </c>
      <c r="B13" s="34">
        <v>0</v>
      </c>
      <c r="C13" s="35">
        <v>0</v>
      </c>
      <c r="D13" s="34">
        <v>39</v>
      </c>
      <c r="E13" s="35">
        <v>2.1666666666666665</v>
      </c>
      <c r="F13" s="34">
        <v>234</v>
      </c>
      <c r="G13" s="35">
        <v>13</v>
      </c>
      <c r="H13" s="37">
        <v>0</v>
      </c>
      <c r="I13" s="38">
        <v>0</v>
      </c>
      <c r="J13" s="37">
        <v>0</v>
      </c>
      <c r="K13" s="38">
        <v>0</v>
      </c>
      <c r="L13" s="37">
        <v>237</v>
      </c>
      <c r="M13" s="38">
        <v>13.166666666666666</v>
      </c>
      <c r="N13" s="29">
        <f>SUM((B13+D13+F13+H13+J13+L13)/36)</f>
        <v>14.166666666666666</v>
      </c>
    </row>
    <row r="14" spans="1:14" ht="24" customHeight="1" thickBot="1">
      <c r="A14" s="11" t="s">
        <v>21</v>
      </c>
      <c r="B14" s="39">
        <f>SUM(B13)</f>
        <v>0</v>
      </c>
      <c r="C14" s="39">
        <f aca="true" t="shared" si="1" ref="C14:N14">SUM(C13)</f>
        <v>0</v>
      </c>
      <c r="D14" s="39">
        <f t="shared" si="1"/>
        <v>39</v>
      </c>
      <c r="E14" s="39">
        <f t="shared" si="1"/>
        <v>2.1666666666666665</v>
      </c>
      <c r="F14" s="39">
        <f t="shared" si="1"/>
        <v>234</v>
      </c>
      <c r="G14" s="39">
        <f t="shared" si="1"/>
        <v>13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237</v>
      </c>
      <c r="M14" s="39">
        <f t="shared" si="1"/>
        <v>13.166666666666666</v>
      </c>
      <c r="N14" s="40">
        <f t="shared" si="1"/>
        <v>14.166666666666666</v>
      </c>
    </row>
    <row r="15" spans="1:14" ht="24" customHeight="1" thickBot="1">
      <c r="A15" s="12" t="s">
        <v>22</v>
      </c>
      <c r="B15" s="41">
        <f>SUM(B11+B14)</f>
        <v>210</v>
      </c>
      <c r="C15" s="42">
        <f aca="true" t="shared" si="2" ref="C15:N15">SUM(C11+C14)</f>
        <v>11.666666666666666</v>
      </c>
      <c r="D15" s="41">
        <f t="shared" si="2"/>
        <v>249</v>
      </c>
      <c r="E15" s="42">
        <f t="shared" si="2"/>
        <v>13.833333333333334</v>
      </c>
      <c r="F15" s="41">
        <f t="shared" si="2"/>
        <v>5979</v>
      </c>
      <c r="G15" s="42">
        <f t="shared" si="2"/>
        <v>332.16666666666663</v>
      </c>
      <c r="H15" s="41">
        <f t="shared" si="2"/>
        <v>0</v>
      </c>
      <c r="I15" s="41">
        <f t="shared" si="2"/>
        <v>0</v>
      </c>
      <c r="J15" s="41">
        <f t="shared" si="2"/>
        <v>723</v>
      </c>
      <c r="K15" s="41">
        <f t="shared" si="2"/>
        <v>40.166666666666664</v>
      </c>
      <c r="L15" s="41">
        <f t="shared" si="2"/>
        <v>6910</v>
      </c>
      <c r="M15" s="41">
        <f t="shared" si="2"/>
        <v>383.88888888888897</v>
      </c>
      <c r="N15" s="43">
        <f t="shared" si="2"/>
        <v>390.86111111111114</v>
      </c>
    </row>
    <row r="16" spans="9:14" ht="21">
      <c r="I16" s="27"/>
      <c r="K16" s="27"/>
      <c r="M16" s="27"/>
      <c r="N16" s="27"/>
    </row>
    <row r="17" spans="9:14" ht="21">
      <c r="I17" s="27"/>
      <c r="K17" s="27"/>
      <c r="M17" s="27"/>
      <c r="N17" s="27"/>
    </row>
    <row r="18" spans="13:14" ht="21">
      <c r="M18" s="27"/>
      <c r="N18" s="27"/>
    </row>
    <row r="19" spans="13:14" ht="21">
      <c r="M19" s="27"/>
      <c r="N19" s="27"/>
    </row>
  </sheetData>
  <mergeCells count="12"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95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98</v>
      </c>
      <c r="C4" s="177"/>
      <c r="D4" s="177" t="s">
        <v>5</v>
      </c>
      <c r="E4" s="177"/>
      <c r="F4" s="177" t="s">
        <v>6</v>
      </c>
      <c r="G4" s="177"/>
      <c r="H4" s="177" t="s">
        <v>98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149</v>
      </c>
      <c r="D6" s="4"/>
      <c r="E6" s="5" t="s">
        <v>150</v>
      </c>
      <c r="F6" s="4"/>
      <c r="G6" s="6" t="s">
        <v>151</v>
      </c>
      <c r="H6" s="4"/>
      <c r="I6" s="5" t="s">
        <v>149</v>
      </c>
      <c r="J6" s="4"/>
      <c r="K6" s="5" t="s">
        <v>150</v>
      </c>
      <c r="L6" s="4"/>
      <c r="M6" s="6" t="s">
        <v>151</v>
      </c>
      <c r="N6" s="176"/>
    </row>
    <row r="7" spans="1:14" ht="22.5" customHeight="1">
      <c r="A7" s="14" t="s">
        <v>96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 thickBot="1">
      <c r="A8" s="64" t="s">
        <v>97</v>
      </c>
      <c r="B8" s="37">
        <v>0</v>
      </c>
      <c r="C8" s="38">
        <v>0</v>
      </c>
      <c r="D8" s="37">
        <v>0</v>
      </c>
      <c r="E8" s="38">
        <v>0</v>
      </c>
      <c r="F8" s="37">
        <v>0</v>
      </c>
      <c r="G8" s="38">
        <v>0</v>
      </c>
      <c r="H8" s="37">
        <v>192</v>
      </c>
      <c r="I8" s="38">
        <v>16</v>
      </c>
      <c r="J8" s="37">
        <v>0</v>
      </c>
      <c r="K8" s="38">
        <v>0</v>
      </c>
      <c r="L8" s="37">
        <v>0</v>
      </c>
      <c r="M8" s="38">
        <v>0</v>
      </c>
      <c r="N8" s="29">
        <f>SUM((H8+J8+L8)/12)</f>
        <v>16</v>
      </c>
    </row>
    <row r="9" spans="1:14" ht="24" customHeight="1" thickBot="1">
      <c r="A9" s="12" t="s">
        <v>22</v>
      </c>
      <c r="B9" s="41">
        <f aca="true" t="shared" si="0" ref="B9:N9">SUM(B8:B8)</f>
        <v>0</v>
      </c>
      <c r="C9" s="41">
        <f t="shared" si="0"/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192</v>
      </c>
      <c r="I9" s="41">
        <f t="shared" si="0"/>
        <v>16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7">
        <f t="shared" si="0"/>
        <v>16</v>
      </c>
    </row>
    <row r="10" spans="9:14" ht="21">
      <c r="I10" s="27"/>
      <c r="K10" s="27"/>
      <c r="M10" s="27"/>
      <c r="N10" s="27"/>
    </row>
    <row r="11" spans="9:14" ht="21">
      <c r="I11" s="27"/>
      <c r="K11" s="27"/>
      <c r="M11" s="27"/>
      <c r="N11" s="27"/>
    </row>
    <row r="12" spans="13:14" ht="21">
      <c r="M12" s="27"/>
      <c r="N12" s="27"/>
    </row>
    <row r="13" spans="13:14" ht="21">
      <c r="M13" s="27"/>
      <c r="N13" s="27"/>
    </row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85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87</v>
      </c>
      <c r="C4" s="177"/>
      <c r="D4" s="177" t="s">
        <v>5</v>
      </c>
      <c r="E4" s="177"/>
      <c r="F4" s="177" t="s">
        <v>6</v>
      </c>
      <c r="G4" s="177"/>
      <c r="H4" s="177" t="s">
        <v>87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86</v>
      </c>
      <c r="B8" s="37">
        <v>954</v>
      </c>
      <c r="C8" s="38">
        <v>53</v>
      </c>
      <c r="D8" s="37">
        <v>24</v>
      </c>
      <c r="E8" s="38">
        <v>1.3333333333333333</v>
      </c>
      <c r="F8" s="37">
        <v>131</v>
      </c>
      <c r="G8" s="38">
        <v>7.277777777777779</v>
      </c>
      <c r="H8" s="37">
        <v>710</v>
      </c>
      <c r="I8" s="38">
        <v>39.44444444444444</v>
      </c>
      <c r="J8" s="37">
        <v>84</v>
      </c>
      <c r="K8" s="38">
        <v>4.666666666666667</v>
      </c>
      <c r="L8" s="37">
        <v>154</v>
      </c>
      <c r="M8" s="38">
        <v>8.555555555555555</v>
      </c>
      <c r="N8" s="29">
        <f aca="true" t="shared" si="0" ref="N8:N13">SUM((B8+D8+F8+H8+J8+L8)/36)</f>
        <v>57.138888888888886</v>
      </c>
    </row>
    <row r="9" spans="1:14" ht="22.5" customHeight="1">
      <c r="A9" s="9" t="s">
        <v>88</v>
      </c>
      <c r="B9" s="20">
        <v>866</v>
      </c>
      <c r="C9" s="21">
        <v>48.11111111111109</v>
      </c>
      <c r="D9" s="20">
        <v>9</v>
      </c>
      <c r="E9" s="21">
        <v>0.5</v>
      </c>
      <c r="F9" s="20">
        <v>231</v>
      </c>
      <c r="G9" s="21">
        <v>12.833333333333334</v>
      </c>
      <c r="H9" s="20">
        <v>1263</v>
      </c>
      <c r="I9" s="21">
        <v>70.16666666666667</v>
      </c>
      <c r="J9" s="20">
        <v>132</v>
      </c>
      <c r="K9" s="21">
        <v>7.333333333333334</v>
      </c>
      <c r="L9" s="20">
        <v>305</v>
      </c>
      <c r="M9" s="21">
        <v>16.944444444444443</v>
      </c>
      <c r="N9" s="78">
        <f t="shared" si="0"/>
        <v>77.94444444444444</v>
      </c>
    </row>
    <row r="10" spans="1:14" ht="22.5" customHeight="1">
      <c r="A10" s="9" t="s">
        <v>89</v>
      </c>
      <c r="B10" s="20">
        <v>644</v>
      </c>
      <c r="C10" s="21">
        <v>35.77777777777778</v>
      </c>
      <c r="D10" s="20">
        <v>81</v>
      </c>
      <c r="E10" s="21">
        <v>4.5</v>
      </c>
      <c r="F10" s="20">
        <v>253</v>
      </c>
      <c r="G10" s="21">
        <v>14.055555555555557</v>
      </c>
      <c r="H10" s="20">
        <v>1028</v>
      </c>
      <c r="I10" s="21">
        <v>57.1111111111111</v>
      </c>
      <c r="J10" s="20">
        <v>81</v>
      </c>
      <c r="K10" s="21">
        <v>4.5</v>
      </c>
      <c r="L10" s="20">
        <v>141</v>
      </c>
      <c r="M10" s="21">
        <v>7.833333333333334</v>
      </c>
      <c r="N10" s="78">
        <f t="shared" si="0"/>
        <v>61.888888888888886</v>
      </c>
    </row>
    <row r="11" spans="1:14" ht="22.5" customHeight="1">
      <c r="A11" s="9" t="s">
        <v>90</v>
      </c>
      <c r="B11" s="20">
        <v>2067</v>
      </c>
      <c r="C11" s="21">
        <v>114.83333333333331</v>
      </c>
      <c r="D11" s="20">
        <v>216</v>
      </c>
      <c r="E11" s="21">
        <v>12</v>
      </c>
      <c r="F11" s="20">
        <v>483</v>
      </c>
      <c r="G11" s="21">
        <v>26.833333333333336</v>
      </c>
      <c r="H11" s="20">
        <v>2247</v>
      </c>
      <c r="I11" s="21">
        <v>124.83333333333333</v>
      </c>
      <c r="J11" s="20">
        <v>180</v>
      </c>
      <c r="K11" s="21">
        <v>10</v>
      </c>
      <c r="L11" s="20">
        <v>1184</v>
      </c>
      <c r="M11" s="21">
        <v>65.77777777777777</v>
      </c>
      <c r="N11" s="78">
        <f t="shared" si="0"/>
        <v>177.13888888888889</v>
      </c>
    </row>
    <row r="12" spans="1:14" ht="22.5" customHeight="1">
      <c r="A12" s="8" t="s">
        <v>91</v>
      </c>
      <c r="B12" s="20">
        <v>433</v>
      </c>
      <c r="C12" s="21">
        <v>24.055555555555557</v>
      </c>
      <c r="D12" s="20">
        <v>0</v>
      </c>
      <c r="E12" s="21">
        <v>0</v>
      </c>
      <c r="F12" s="20">
        <v>0</v>
      </c>
      <c r="G12" s="21">
        <v>0</v>
      </c>
      <c r="H12" s="20">
        <v>250</v>
      </c>
      <c r="I12" s="21">
        <v>13.888888888888891</v>
      </c>
      <c r="J12" s="20">
        <v>0</v>
      </c>
      <c r="K12" s="21">
        <v>0</v>
      </c>
      <c r="L12" s="20">
        <v>0</v>
      </c>
      <c r="M12" s="21">
        <v>0</v>
      </c>
      <c r="N12" s="78">
        <f t="shared" si="0"/>
        <v>18.97222222222222</v>
      </c>
    </row>
    <row r="13" spans="1:14" ht="22.5" customHeight="1">
      <c r="A13" s="9" t="s">
        <v>92</v>
      </c>
      <c r="B13" s="20">
        <v>936</v>
      </c>
      <c r="C13" s="21">
        <v>52</v>
      </c>
      <c r="D13" s="20">
        <v>0</v>
      </c>
      <c r="E13" s="21">
        <v>0</v>
      </c>
      <c r="F13" s="20">
        <v>156</v>
      </c>
      <c r="G13" s="21">
        <v>8.666666666666666</v>
      </c>
      <c r="H13" s="20">
        <v>403</v>
      </c>
      <c r="I13" s="21">
        <v>22.388888888888893</v>
      </c>
      <c r="J13" s="20">
        <v>0</v>
      </c>
      <c r="K13" s="21">
        <v>0</v>
      </c>
      <c r="L13" s="20">
        <v>93</v>
      </c>
      <c r="M13" s="21">
        <v>5.166666666666667</v>
      </c>
      <c r="N13" s="78">
        <f t="shared" si="0"/>
        <v>44.111111111111114</v>
      </c>
    </row>
    <row r="14" spans="1:14" ht="22.5" customHeight="1" thickBot="1">
      <c r="A14" s="81" t="s">
        <v>19</v>
      </c>
      <c r="B14" s="82">
        <f aca="true" t="shared" si="1" ref="B14:N14">SUM(B8:B13)</f>
        <v>5900</v>
      </c>
      <c r="C14" s="82">
        <f t="shared" si="1"/>
        <v>327.7777777777777</v>
      </c>
      <c r="D14" s="82">
        <f t="shared" si="1"/>
        <v>330</v>
      </c>
      <c r="E14" s="82">
        <f t="shared" si="1"/>
        <v>18.333333333333332</v>
      </c>
      <c r="F14" s="82">
        <f t="shared" si="1"/>
        <v>1254</v>
      </c>
      <c r="G14" s="82">
        <f t="shared" si="1"/>
        <v>69.66666666666667</v>
      </c>
      <c r="H14" s="82">
        <f t="shared" si="1"/>
        <v>5901</v>
      </c>
      <c r="I14" s="82">
        <f t="shared" si="1"/>
        <v>327.83333333333337</v>
      </c>
      <c r="J14" s="82">
        <f t="shared" si="1"/>
        <v>477</v>
      </c>
      <c r="K14" s="82">
        <f t="shared" si="1"/>
        <v>26.5</v>
      </c>
      <c r="L14" s="82">
        <f t="shared" si="1"/>
        <v>1877</v>
      </c>
      <c r="M14" s="82">
        <f t="shared" si="1"/>
        <v>104.27777777777779</v>
      </c>
      <c r="N14" s="83">
        <f t="shared" si="1"/>
        <v>437.19444444444446</v>
      </c>
    </row>
    <row r="15" spans="1:14" ht="22.5" customHeight="1">
      <c r="A15" s="10" t="s">
        <v>73</v>
      </c>
      <c r="B15" s="36"/>
      <c r="C15" s="36"/>
      <c r="D15" s="36"/>
      <c r="E15" s="36"/>
      <c r="F15" s="36"/>
      <c r="G15" s="73"/>
      <c r="H15" s="36"/>
      <c r="I15" s="73"/>
      <c r="J15" s="36"/>
      <c r="K15" s="73"/>
      <c r="L15" s="36"/>
      <c r="M15" s="73"/>
      <c r="N15" s="71"/>
    </row>
    <row r="16" spans="1:14" ht="22.5" customHeight="1">
      <c r="A16" s="8" t="s">
        <v>86</v>
      </c>
      <c r="B16" s="37">
        <v>159</v>
      </c>
      <c r="C16" s="38">
        <v>8.833333333333334</v>
      </c>
      <c r="D16" s="37">
        <v>0</v>
      </c>
      <c r="E16" s="38">
        <v>0</v>
      </c>
      <c r="F16" s="37">
        <v>0</v>
      </c>
      <c r="G16" s="38">
        <v>0</v>
      </c>
      <c r="H16" s="37">
        <v>15</v>
      </c>
      <c r="I16" s="38">
        <v>0.8333333333333334</v>
      </c>
      <c r="J16" s="37">
        <v>27</v>
      </c>
      <c r="K16" s="38">
        <v>1.5</v>
      </c>
      <c r="L16" s="37">
        <v>47</v>
      </c>
      <c r="M16" s="38">
        <v>2.611111111111111</v>
      </c>
      <c r="N16" s="29">
        <f>SUM((B16+D16+F16+H16+J16+L16)/36)</f>
        <v>6.888888888888889</v>
      </c>
    </row>
    <row r="17" spans="1:14" ht="22.5" customHeight="1">
      <c r="A17" s="9" t="s">
        <v>88</v>
      </c>
      <c r="B17" s="20">
        <v>729</v>
      </c>
      <c r="C17" s="21">
        <v>40.5</v>
      </c>
      <c r="D17" s="20">
        <v>87</v>
      </c>
      <c r="E17" s="21">
        <v>4.833333333333333</v>
      </c>
      <c r="F17" s="20">
        <v>87</v>
      </c>
      <c r="G17" s="21">
        <v>4.833333333333333</v>
      </c>
      <c r="H17" s="20">
        <v>484</v>
      </c>
      <c r="I17" s="21">
        <v>26.888888888888886</v>
      </c>
      <c r="J17" s="20">
        <v>90</v>
      </c>
      <c r="K17" s="21">
        <v>5</v>
      </c>
      <c r="L17" s="20">
        <v>27</v>
      </c>
      <c r="M17" s="21">
        <v>1.5</v>
      </c>
      <c r="N17" s="30">
        <f>SUM((B17+D17+F17+H17+J17+L17)/36)</f>
        <v>41.77777777777778</v>
      </c>
    </row>
    <row r="18" spans="1:14" ht="22.5" customHeight="1">
      <c r="A18" s="9" t="s">
        <v>90</v>
      </c>
      <c r="B18" s="37">
        <v>198</v>
      </c>
      <c r="C18" s="38">
        <v>11</v>
      </c>
      <c r="D18" s="37">
        <v>0</v>
      </c>
      <c r="E18" s="38">
        <v>0</v>
      </c>
      <c r="F18" s="37">
        <v>0</v>
      </c>
      <c r="G18" s="38">
        <v>0</v>
      </c>
      <c r="H18" s="37">
        <v>0</v>
      </c>
      <c r="I18" s="38">
        <v>0</v>
      </c>
      <c r="J18" s="37">
        <v>0</v>
      </c>
      <c r="K18" s="38">
        <v>0</v>
      </c>
      <c r="L18" s="37">
        <v>0</v>
      </c>
      <c r="M18" s="38">
        <v>0</v>
      </c>
      <c r="N18" s="29">
        <f>SUM((B18+D18+F18+H18+J18+L18)/18)</f>
        <v>11</v>
      </c>
    </row>
    <row r="19" spans="1:16" ht="22.5" customHeight="1" thickBot="1">
      <c r="A19" s="80" t="s">
        <v>44</v>
      </c>
      <c r="B19" s="39">
        <f>SUM(B16:B18)</f>
        <v>1086</v>
      </c>
      <c r="C19" s="46">
        <f aca="true" t="shared" si="2" ref="C19:N19">SUM(C16:C18)</f>
        <v>60.333333333333336</v>
      </c>
      <c r="D19" s="39">
        <f t="shared" si="2"/>
        <v>87</v>
      </c>
      <c r="E19" s="46">
        <f t="shared" si="2"/>
        <v>4.833333333333333</v>
      </c>
      <c r="F19" s="39">
        <f t="shared" si="2"/>
        <v>87</v>
      </c>
      <c r="G19" s="46">
        <f t="shared" si="2"/>
        <v>4.833333333333333</v>
      </c>
      <c r="H19" s="39">
        <f t="shared" si="2"/>
        <v>499</v>
      </c>
      <c r="I19" s="46">
        <f t="shared" si="2"/>
        <v>27.722222222222218</v>
      </c>
      <c r="J19" s="39">
        <f t="shared" si="2"/>
        <v>117</v>
      </c>
      <c r="K19" s="46">
        <f t="shared" si="2"/>
        <v>6.5</v>
      </c>
      <c r="L19" s="39">
        <f t="shared" si="2"/>
        <v>74</v>
      </c>
      <c r="M19" s="46">
        <f t="shared" si="2"/>
        <v>4.111111111111111</v>
      </c>
      <c r="N19" s="40">
        <f t="shared" si="2"/>
        <v>59.66666666666667</v>
      </c>
      <c r="P19" s="27"/>
    </row>
    <row r="20" spans="1:14" ht="21" customHeight="1">
      <c r="A20" s="79" t="s">
        <v>93</v>
      </c>
      <c r="B20" s="74"/>
      <c r="C20" s="74"/>
      <c r="D20" s="74"/>
      <c r="E20" s="74"/>
      <c r="F20" s="16"/>
      <c r="G20" s="16"/>
      <c r="H20" s="15"/>
      <c r="I20" s="75"/>
      <c r="J20" s="15"/>
      <c r="K20" s="75"/>
      <c r="L20" s="15"/>
      <c r="M20" s="75"/>
      <c r="N20" s="76"/>
    </row>
    <row r="21" spans="1:14" ht="21" customHeight="1" thickBot="1">
      <c r="A21" s="9" t="s">
        <v>88</v>
      </c>
      <c r="B21" s="77">
        <v>0</v>
      </c>
      <c r="C21" s="18">
        <f>SUM(C24:C30)</f>
        <v>0</v>
      </c>
      <c r="D21" s="77">
        <v>0</v>
      </c>
      <c r="E21" s="18">
        <f>SUM(E24:E30)</f>
        <v>0</v>
      </c>
      <c r="F21" s="17">
        <v>0</v>
      </c>
      <c r="G21" s="18">
        <f>SUM(G24:G30)</f>
        <v>0</v>
      </c>
      <c r="H21" s="17">
        <v>252</v>
      </c>
      <c r="I21" s="18">
        <v>14</v>
      </c>
      <c r="J21" s="17">
        <v>0</v>
      </c>
      <c r="K21" s="18">
        <v>0</v>
      </c>
      <c r="L21" s="17">
        <v>0</v>
      </c>
      <c r="M21" s="18">
        <v>0</v>
      </c>
      <c r="N21" s="19">
        <f>SUM((H21+J21+L21)/18)</f>
        <v>14</v>
      </c>
    </row>
    <row r="22" spans="1:16" ht="24" customHeight="1" thickBot="1">
      <c r="A22" s="67" t="s">
        <v>94</v>
      </c>
      <c r="B22" s="24">
        <f aca="true" t="shared" si="3" ref="B22:M22">SUM(B21:B21)</f>
        <v>0</v>
      </c>
      <c r="C22" s="24">
        <f t="shared" si="3"/>
        <v>0</v>
      </c>
      <c r="D22" s="24">
        <f t="shared" si="3"/>
        <v>0</v>
      </c>
      <c r="E22" s="24">
        <f t="shared" si="3"/>
        <v>0</v>
      </c>
      <c r="F22" s="24">
        <f t="shared" si="3"/>
        <v>0</v>
      </c>
      <c r="G22" s="24">
        <f t="shared" si="3"/>
        <v>0</v>
      </c>
      <c r="H22" s="24">
        <f t="shared" si="3"/>
        <v>252</v>
      </c>
      <c r="I22" s="25">
        <f t="shared" si="3"/>
        <v>14</v>
      </c>
      <c r="J22" s="24">
        <f t="shared" si="3"/>
        <v>0</v>
      </c>
      <c r="K22" s="25">
        <f t="shared" si="3"/>
        <v>0</v>
      </c>
      <c r="L22" s="24">
        <f t="shared" si="3"/>
        <v>0</v>
      </c>
      <c r="M22" s="25">
        <f t="shared" si="3"/>
        <v>0</v>
      </c>
      <c r="N22" s="26">
        <f>SUM((H22+J22+L22)/18)</f>
        <v>14</v>
      </c>
      <c r="P22" s="27"/>
    </row>
    <row r="23" spans="1:16" ht="25.5" customHeight="1" thickBot="1">
      <c r="A23" s="66" t="s">
        <v>22</v>
      </c>
      <c r="B23" s="41">
        <f aca="true" t="shared" si="4" ref="B23:N23">SUM(B14+B19+B22)</f>
        <v>6986</v>
      </c>
      <c r="C23" s="42">
        <f t="shared" si="4"/>
        <v>388.11111111111103</v>
      </c>
      <c r="D23" s="41">
        <f t="shared" si="4"/>
        <v>417</v>
      </c>
      <c r="E23" s="42">
        <f t="shared" si="4"/>
        <v>23.166666666666664</v>
      </c>
      <c r="F23" s="41">
        <f t="shared" si="4"/>
        <v>1341</v>
      </c>
      <c r="G23" s="42">
        <f t="shared" si="4"/>
        <v>74.5</v>
      </c>
      <c r="H23" s="41">
        <f t="shared" si="4"/>
        <v>6652</v>
      </c>
      <c r="I23" s="42">
        <f t="shared" si="4"/>
        <v>369.5555555555556</v>
      </c>
      <c r="J23" s="41">
        <f t="shared" si="4"/>
        <v>594</v>
      </c>
      <c r="K23" s="42">
        <f t="shared" si="4"/>
        <v>33</v>
      </c>
      <c r="L23" s="41">
        <f t="shared" si="4"/>
        <v>1951</v>
      </c>
      <c r="M23" s="42">
        <f t="shared" si="4"/>
        <v>108.3888888888889</v>
      </c>
      <c r="N23" s="43">
        <f t="shared" si="4"/>
        <v>510.86111111111114</v>
      </c>
      <c r="P23" s="27"/>
    </row>
    <row r="24" ht="22.5" customHeight="1"/>
    <row r="25" ht="22.5" customHeight="1"/>
    <row r="26" ht="22.5" customHeight="1"/>
    <row r="27" ht="22.5" customHeight="1"/>
    <row r="28" ht="22.5" customHeight="1"/>
  </sheetData>
  <mergeCells count="12">
    <mergeCell ref="B4:C4"/>
    <mergeCell ref="D4:E4"/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E12" sqref="E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62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77</v>
      </c>
      <c r="C4" s="177"/>
      <c r="D4" s="177" t="s">
        <v>5</v>
      </c>
      <c r="E4" s="177"/>
      <c r="F4" s="177" t="s">
        <v>6</v>
      </c>
      <c r="G4" s="177"/>
      <c r="H4" s="177" t="s">
        <v>77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63" t="s">
        <v>63</v>
      </c>
      <c r="B8" s="37">
        <v>844</v>
      </c>
      <c r="C8" s="38">
        <v>46.888888888888886</v>
      </c>
      <c r="D8" s="37">
        <v>90</v>
      </c>
      <c r="E8" s="38">
        <v>5</v>
      </c>
      <c r="F8" s="37">
        <v>111</v>
      </c>
      <c r="G8" s="38">
        <v>6.166666666666667</v>
      </c>
      <c r="H8" s="37">
        <v>394</v>
      </c>
      <c r="I8" s="38">
        <v>21.88888888888889</v>
      </c>
      <c r="J8" s="37">
        <v>0</v>
      </c>
      <c r="K8" s="38">
        <v>0</v>
      </c>
      <c r="L8" s="37">
        <v>0</v>
      </c>
      <c r="M8" s="38">
        <v>0</v>
      </c>
      <c r="N8" s="29">
        <f>SUM((B8+D8+F8+H8+J8+L8)/36)</f>
        <v>39.97222222222222</v>
      </c>
    </row>
    <row r="9" spans="1:14" ht="22.5" customHeight="1">
      <c r="A9" s="64" t="s">
        <v>64</v>
      </c>
      <c r="B9" s="20">
        <v>381</v>
      </c>
      <c r="C9" s="21">
        <v>21.166666666666664</v>
      </c>
      <c r="D9" s="20">
        <v>144</v>
      </c>
      <c r="E9" s="21">
        <v>8</v>
      </c>
      <c r="F9" s="20">
        <v>212</v>
      </c>
      <c r="G9" s="21">
        <v>11.777777777777779</v>
      </c>
      <c r="H9" s="20">
        <v>576</v>
      </c>
      <c r="I9" s="21">
        <v>32</v>
      </c>
      <c r="J9" s="20">
        <v>126</v>
      </c>
      <c r="K9" s="21">
        <v>7</v>
      </c>
      <c r="L9" s="20">
        <v>252</v>
      </c>
      <c r="M9" s="21">
        <v>14</v>
      </c>
      <c r="N9" s="78">
        <f aca="true" t="shared" si="0" ref="N9:N17">SUM((B9+D9+F9+H9+J9+L9)/36)</f>
        <v>46.97222222222222</v>
      </c>
    </row>
    <row r="10" spans="1:14" ht="22.5" customHeight="1">
      <c r="A10" s="64" t="s">
        <v>65</v>
      </c>
      <c r="B10" s="20">
        <v>819</v>
      </c>
      <c r="C10" s="21">
        <v>45.5</v>
      </c>
      <c r="D10" s="20">
        <v>244</v>
      </c>
      <c r="E10" s="21">
        <v>13.555555555555555</v>
      </c>
      <c r="F10" s="20">
        <v>214</v>
      </c>
      <c r="G10" s="21">
        <v>11.88888888888889</v>
      </c>
      <c r="H10" s="20">
        <v>1269</v>
      </c>
      <c r="I10" s="21">
        <v>70.5</v>
      </c>
      <c r="J10" s="20">
        <v>90</v>
      </c>
      <c r="K10" s="21">
        <v>5</v>
      </c>
      <c r="L10" s="20">
        <v>588</v>
      </c>
      <c r="M10" s="21">
        <v>32.66666666666667</v>
      </c>
      <c r="N10" s="78">
        <f t="shared" si="0"/>
        <v>89.55555555555556</v>
      </c>
    </row>
    <row r="11" spans="1:14" ht="22.5" customHeight="1">
      <c r="A11" s="64" t="s">
        <v>66</v>
      </c>
      <c r="B11" s="20">
        <v>254</v>
      </c>
      <c r="C11" s="21">
        <v>14.111111111111112</v>
      </c>
      <c r="D11" s="20">
        <v>0</v>
      </c>
      <c r="E11" s="21">
        <v>0</v>
      </c>
      <c r="F11" s="20">
        <v>27</v>
      </c>
      <c r="G11" s="21">
        <v>1.5</v>
      </c>
      <c r="H11" s="20">
        <v>132</v>
      </c>
      <c r="I11" s="21">
        <v>7.333333333333334</v>
      </c>
      <c r="J11" s="20">
        <v>0</v>
      </c>
      <c r="K11" s="21">
        <v>0</v>
      </c>
      <c r="L11" s="20">
        <v>0</v>
      </c>
      <c r="M11" s="21">
        <v>0</v>
      </c>
      <c r="N11" s="78">
        <f t="shared" si="0"/>
        <v>11.472222222222221</v>
      </c>
    </row>
    <row r="12" spans="1:14" ht="22.5" customHeight="1">
      <c r="A12" s="64" t="s">
        <v>67</v>
      </c>
      <c r="B12" s="20">
        <v>1350</v>
      </c>
      <c r="C12" s="21">
        <v>75</v>
      </c>
      <c r="D12" s="20">
        <v>0</v>
      </c>
      <c r="E12" s="21">
        <v>0</v>
      </c>
      <c r="F12" s="20">
        <v>0</v>
      </c>
      <c r="G12" s="21">
        <v>0</v>
      </c>
      <c r="H12" s="20">
        <v>489</v>
      </c>
      <c r="I12" s="21">
        <v>27.166666666666668</v>
      </c>
      <c r="J12" s="20">
        <v>0</v>
      </c>
      <c r="K12" s="21">
        <v>0</v>
      </c>
      <c r="L12" s="20">
        <v>0</v>
      </c>
      <c r="M12" s="21">
        <v>0</v>
      </c>
      <c r="N12" s="78">
        <f t="shared" si="0"/>
        <v>51.083333333333336</v>
      </c>
    </row>
    <row r="13" spans="1:14" ht="22.5" customHeight="1">
      <c r="A13" s="64" t="s">
        <v>68</v>
      </c>
      <c r="B13" s="20">
        <v>84</v>
      </c>
      <c r="C13" s="21">
        <v>4.666666666666667</v>
      </c>
      <c r="D13" s="20">
        <v>579</v>
      </c>
      <c r="E13" s="21">
        <v>32.16666666666667</v>
      </c>
      <c r="F13" s="20">
        <v>398</v>
      </c>
      <c r="G13" s="21">
        <v>22.111111111111114</v>
      </c>
      <c r="H13" s="20">
        <v>579</v>
      </c>
      <c r="I13" s="21">
        <v>32.16666666666667</v>
      </c>
      <c r="J13" s="20">
        <v>637</v>
      </c>
      <c r="K13" s="21">
        <v>35.388888888888886</v>
      </c>
      <c r="L13" s="20">
        <v>423</v>
      </c>
      <c r="M13" s="21">
        <v>23.5</v>
      </c>
      <c r="N13" s="78">
        <f t="shared" si="0"/>
        <v>75</v>
      </c>
    </row>
    <row r="14" spans="1:14" ht="22.5" customHeight="1">
      <c r="A14" s="64" t="s">
        <v>69</v>
      </c>
      <c r="B14" s="20">
        <v>875</v>
      </c>
      <c r="C14" s="21">
        <v>48.611111111111114</v>
      </c>
      <c r="D14" s="20">
        <v>0</v>
      </c>
      <c r="E14" s="21">
        <v>0</v>
      </c>
      <c r="F14" s="20">
        <v>0</v>
      </c>
      <c r="G14" s="21">
        <v>0</v>
      </c>
      <c r="H14" s="20">
        <v>465</v>
      </c>
      <c r="I14" s="21">
        <v>25.833333333333336</v>
      </c>
      <c r="J14" s="20">
        <v>0</v>
      </c>
      <c r="K14" s="21">
        <v>0</v>
      </c>
      <c r="L14" s="20">
        <v>108</v>
      </c>
      <c r="M14" s="21">
        <v>6</v>
      </c>
      <c r="N14" s="78">
        <f t="shared" si="0"/>
        <v>40.22222222222222</v>
      </c>
    </row>
    <row r="15" spans="1:16" ht="22.5" customHeight="1">
      <c r="A15" s="64" t="s">
        <v>70</v>
      </c>
      <c r="B15" s="20">
        <v>775</v>
      </c>
      <c r="C15" s="21">
        <v>43.05555555555556</v>
      </c>
      <c r="D15" s="20">
        <v>233</v>
      </c>
      <c r="E15" s="21">
        <v>12.944444444444445</v>
      </c>
      <c r="F15" s="20">
        <v>309</v>
      </c>
      <c r="G15" s="21">
        <v>17.166666666666668</v>
      </c>
      <c r="H15" s="20">
        <v>1398</v>
      </c>
      <c r="I15" s="21">
        <v>77.66666666666667</v>
      </c>
      <c r="J15" s="20">
        <v>204</v>
      </c>
      <c r="K15" s="21">
        <v>11.333333333333332</v>
      </c>
      <c r="L15" s="20">
        <v>526</v>
      </c>
      <c r="M15" s="21">
        <v>29.222222222222225</v>
      </c>
      <c r="N15" s="29">
        <f t="shared" si="0"/>
        <v>95.69444444444444</v>
      </c>
      <c r="P15" s="27"/>
    </row>
    <row r="16" spans="1:14" ht="22.5" customHeight="1">
      <c r="A16" s="64" t="s">
        <v>71</v>
      </c>
      <c r="B16" s="20">
        <v>5405</v>
      </c>
      <c r="C16" s="21">
        <v>300.2777777777777</v>
      </c>
      <c r="D16" s="20">
        <v>1385</v>
      </c>
      <c r="E16" s="21">
        <v>76.94444444444444</v>
      </c>
      <c r="F16" s="20">
        <v>1249</v>
      </c>
      <c r="G16" s="21">
        <v>69.38888888888889</v>
      </c>
      <c r="H16" s="20">
        <v>3789</v>
      </c>
      <c r="I16" s="21">
        <v>210.5</v>
      </c>
      <c r="J16" s="20">
        <v>1350</v>
      </c>
      <c r="K16" s="21">
        <v>75</v>
      </c>
      <c r="L16" s="20">
        <v>2283</v>
      </c>
      <c r="M16" s="21">
        <v>126.83333333333333</v>
      </c>
      <c r="N16" s="30">
        <f t="shared" si="0"/>
        <v>429.47222222222223</v>
      </c>
    </row>
    <row r="17" spans="1:14" ht="22.5" customHeight="1">
      <c r="A17" s="32" t="s">
        <v>72</v>
      </c>
      <c r="B17" s="68">
        <v>834</v>
      </c>
      <c r="C17" s="68">
        <v>46.333333333333336</v>
      </c>
      <c r="D17" s="68">
        <v>240</v>
      </c>
      <c r="E17" s="68">
        <v>13.333333333333334</v>
      </c>
      <c r="F17" s="68">
        <v>126</v>
      </c>
      <c r="G17" s="68">
        <v>7</v>
      </c>
      <c r="H17" s="68">
        <v>1470</v>
      </c>
      <c r="I17" s="69">
        <v>81.66666666666666</v>
      </c>
      <c r="J17" s="68">
        <v>0</v>
      </c>
      <c r="K17" s="69">
        <v>0</v>
      </c>
      <c r="L17" s="68">
        <v>594</v>
      </c>
      <c r="M17" s="69">
        <v>33</v>
      </c>
      <c r="N17" s="70">
        <f t="shared" si="0"/>
        <v>90.66666666666667</v>
      </c>
    </row>
    <row r="18" spans="1:14" ht="22.5" customHeight="1" thickBot="1">
      <c r="A18" s="81" t="s">
        <v>19</v>
      </c>
      <c r="B18" s="82">
        <f>SUM(B8:B17)</f>
        <v>11621</v>
      </c>
      <c r="C18" s="82">
        <f aca="true" t="shared" si="1" ref="C18:M18">SUM(C8:C17)</f>
        <v>645.6111111111111</v>
      </c>
      <c r="D18" s="82">
        <f t="shared" si="1"/>
        <v>2915</v>
      </c>
      <c r="E18" s="82">
        <f t="shared" si="1"/>
        <v>161.94444444444446</v>
      </c>
      <c r="F18" s="82">
        <f t="shared" si="1"/>
        <v>2646</v>
      </c>
      <c r="G18" s="82">
        <f t="shared" si="1"/>
        <v>147</v>
      </c>
      <c r="H18" s="82">
        <f t="shared" si="1"/>
        <v>10561</v>
      </c>
      <c r="I18" s="82">
        <f t="shared" si="1"/>
        <v>586.7222222222222</v>
      </c>
      <c r="J18" s="82">
        <f t="shared" si="1"/>
        <v>2407</v>
      </c>
      <c r="K18" s="82">
        <f t="shared" si="1"/>
        <v>133.72222222222223</v>
      </c>
      <c r="L18" s="82">
        <f t="shared" si="1"/>
        <v>4774</v>
      </c>
      <c r="M18" s="82">
        <f t="shared" si="1"/>
        <v>265.22222222222223</v>
      </c>
      <c r="N18" s="83">
        <f>SUM(N8:N17)</f>
        <v>970.1111111111111</v>
      </c>
    </row>
    <row r="19" spans="1:14" ht="22.5" customHeight="1">
      <c r="A19" s="10" t="s">
        <v>73</v>
      </c>
      <c r="B19" s="58"/>
      <c r="C19" s="58"/>
      <c r="D19" s="58"/>
      <c r="E19" s="58"/>
      <c r="F19" s="58"/>
      <c r="G19" s="84"/>
      <c r="H19" s="58"/>
      <c r="I19" s="84"/>
      <c r="J19" s="58"/>
      <c r="K19" s="84"/>
      <c r="L19" s="58"/>
      <c r="M19" s="84"/>
      <c r="N19" s="71"/>
    </row>
    <row r="20" spans="1:14" ht="22.5" customHeight="1">
      <c r="A20" s="72" t="s">
        <v>74</v>
      </c>
      <c r="B20" s="37">
        <v>322</v>
      </c>
      <c r="C20" s="38">
        <v>17.88888888888889</v>
      </c>
      <c r="D20" s="37">
        <v>81</v>
      </c>
      <c r="E20" s="38">
        <v>4.5</v>
      </c>
      <c r="F20" s="37">
        <v>69</v>
      </c>
      <c r="G20" s="38">
        <v>3.8333333333333335</v>
      </c>
      <c r="H20" s="37">
        <v>447</v>
      </c>
      <c r="I20" s="38">
        <v>24.833333333333336</v>
      </c>
      <c r="J20" s="37">
        <v>0</v>
      </c>
      <c r="K20" s="38">
        <v>0</v>
      </c>
      <c r="L20" s="37">
        <v>0</v>
      </c>
      <c r="M20" s="38">
        <v>0</v>
      </c>
      <c r="N20" s="29">
        <f>SUM((B20+D20+F20+H20+J20+L20)/36)</f>
        <v>25.52777777777778</v>
      </c>
    </row>
    <row r="21" spans="1:14" ht="22.5" customHeight="1">
      <c r="A21" s="64" t="s">
        <v>75</v>
      </c>
      <c r="B21" s="20">
        <v>285</v>
      </c>
      <c r="C21" s="21">
        <v>15.833333333333334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30">
        <f>SUM((B21+D21+F21+H21+J21+L21)/18)</f>
        <v>15.833333333333334</v>
      </c>
    </row>
    <row r="22" spans="1:14" ht="22.5" customHeight="1">
      <c r="A22" s="72" t="s">
        <v>71</v>
      </c>
      <c r="B22" s="37">
        <v>2264</v>
      </c>
      <c r="C22" s="38">
        <v>125.77777777777779</v>
      </c>
      <c r="D22" s="37">
        <v>0</v>
      </c>
      <c r="E22" s="38">
        <v>0</v>
      </c>
      <c r="F22" s="37">
        <v>528</v>
      </c>
      <c r="G22" s="38">
        <v>29.333333333333332</v>
      </c>
      <c r="H22" s="37">
        <v>1560</v>
      </c>
      <c r="I22" s="38">
        <v>86.66666666666667</v>
      </c>
      <c r="J22" s="37">
        <v>0</v>
      </c>
      <c r="K22" s="38">
        <v>0</v>
      </c>
      <c r="L22" s="37">
        <v>0</v>
      </c>
      <c r="M22" s="38">
        <v>0</v>
      </c>
      <c r="N22" s="29">
        <f>SUM((B22+D22+F22+H22+J22+L22)/36)</f>
        <v>120.88888888888889</v>
      </c>
    </row>
    <row r="23" spans="1:16" ht="22.5" customHeight="1" thickBot="1">
      <c r="A23" s="65" t="s">
        <v>44</v>
      </c>
      <c r="B23" s="39">
        <f>SUM(B20:B22)</f>
        <v>2871</v>
      </c>
      <c r="C23" s="46">
        <f aca="true" t="shared" si="2" ref="C23:M23">SUM(C20:C22)</f>
        <v>159.5</v>
      </c>
      <c r="D23" s="39">
        <f t="shared" si="2"/>
        <v>81</v>
      </c>
      <c r="E23" s="46">
        <f t="shared" si="2"/>
        <v>4.5</v>
      </c>
      <c r="F23" s="39">
        <f t="shared" si="2"/>
        <v>597</v>
      </c>
      <c r="G23" s="46">
        <f t="shared" si="2"/>
        <v>33.166666666666664</v>
      </c>
      <c r="H23" s="39">
        <f t="shared" si="2"/>
        <v>2007</v>
      </c>
      <c r="I23" s="46">
        <f t="shared" si="2"/>
        <v>111.5</v>
      </c>
      <c r="J23" s="39">
        <f t="shared" si="2"/>
        <v>0</v>
      </c>
      <c r="K23" s="46">
        <f t="shared" si="2"/>
        <v>0</v>
      </c>
      <c r="L23" s="39">
        <f t="shared" si="2"/>
        <v>0</v>
      </c>
      <c r="M23" s="46">
        <f t="shared" si="2"/>
        <v>0</v>
      </c>
      <c r="N23" s="40">
        <f>SUM(N20:N22)</f>
        <v>162.25</v>
      </c>
      <c r="P23" s="27"/>
    </row>
    <row r="24" spans="1:14" ht="21" customHeight="1">
      <c r="A24" s="14" t="s">
        <v>79</v>
      </c>
      <c r="B24" s="74"/>
      <c r="C24" s="74"/>
      <c r="D24" s="74"/>
      <c r="E24" s="74"/>
      <c r="F24" s="16"/>
      <c r="G24" s="16"/>
      <c r="H24" s="15"/>
      <c r="I24" s="75"/>
      <c r="J24" s="15"/>
      <c r="K24" s="75"/>
      <c r="L24" s="15"/>
      <c r="M24" s="75"/>
      <c r="N24" s="76"/>
    </row>
    <row r="25" spans="1:14" ht="21" customHeight="1">
      <c r="A25" s="64" t="s">
        <v>65</v>
      </c>
      <c r="B25" s="77">
        <v>0</v>
      </c>
      <c r="C25" s="18">
        <f>SUM(C29:C35)</f>
        <v>0</v>
      </c>
      <c r="D25" s="77">
        <v>0</v>
      </c>
      <c r="E25" s="18">
        <f>SUM(E29:E35)</f>
        <v>0</v>
      </c>
      <c r="F25" s="17">
        <v>0</v>
      </c>
      <c r="G25" s="18">
        <f>SUM(G29:G35)</f>
        <v>0</v>
      </c>
      <c r="H25" s="17">
        <v>159</v>
      </c>
      <c r="I25" s="18">
        <v>8.833333333333334</v>
      </c>
      <c r="J25" s="17">
        <v>0</v>
      </c>
      <c r="K25" s="18">
        <v>0</v>
      </c>
      <c r="L25" s="17">
        <v>117</v>
      </c>
      <c r="M25" s="18">
        <v>6.5</v>
      </c>
      <c r="N25" s="19">
        <f>SUM((H25+J25+L25)/18)</f>
        <v>15.333333333333334</v>
      </c>
    </row>
    <row r="26" spans="1:14" ht="21" customHeight="1">
      <c r="A26" s="85" t="s">
        <v>71</v>
      </c>
      <c r="B26" s="86">
        <v>0</v>
      </c>
      <c r="C26" s="87">
        <f>SUM(C29:C36)</f>
        <v>0</v>
      </c>
      <c r="D26" s="86">
        <v>0</v>
      </c>
      <c r="E26" s="87">
        <f>SUM(E29:E36)</f>
        <v>0</v>
      </c>
      <c r="F26" s="88">
        <v>0</v>
      </c>
      <c r="G26" s="87">
        <f>SUM(G29:G36)</f>
        <v>0</v>
      </c>
      <c r="H26" s="88">
        <v>516</v>
      </c>
      <c r="I26" s="87">
        <v>28.666666666666668</v>
      </c>
      <c r="J26" s="88">
        <v>172</v>
      </c>
      <c r="K26" s="87">
        <v>9.555555555555555</v>
      </c>
      <c r="L26" s="88">
        <v>258</v>
      </c>
      <c r="M26" s="87">
        <v>14.333333333333334</v>
      </c>
      <c r="N26" s="89">
        <f>SUM((H26+J26+L26)/18)</f>
        <v>52.55555555555556</v>
      </c>
    </row>
    <row r="27" spans="1:16" ht="24" customHeight="1" thickBot="1">
      <c r="A27" s="81" t="s">
        <v>80</v>
      </c>
      <c r="B27" s="82">
        <f aca="true" t="shared" si="3" ref="B27:H27">SUM(B25:B26)</f>
        <v>0</v>
      </c>
      <c r="C27" s="82">
        <f t="shared" si="3"/>
        <v>0</v>
      </c>
      <c r="D27" s="82">
        <f t="shared" si="3"/>
        <v>0</v>
      </c>
      <c r="E27" s="82">
        <f t="shared" si="3"/>
        <v>0</v>
      </c>
      <c r="F27" s="82">
        <f t="shared" si="3"/>
        <v>0</v>
      </c>
      <c r="G27" s="82">
        <f t="shared" si="3"/>
        <v>0</v>
      </c>
      <c r="H27" s="82">
        <f t="shared" si="3"/>
        <v>675</v>
      </c>
      <c r="I27" s="90">
        <f>SUM(I25:I26)</f>
        <v>37.5</v>
      </c>
      <c r="J27" s="82">
        <f>SUM(J25:J26)</f>
        <v>172</v>
      </c>
      <c r="K27" s="90">
        <f>SUM(K25:K26)</f>
        <v>9.555555555555555</v>
      </c>
      <c r="L27" s="82">
        <f>SUM(L25:L26)</f>
        <v>375</v>
      </c>
      <c r="M27" s="90">
        <f>SUM(M25:M26)</f>
        <v>20.833333333333336</v>
      </c>
      <c r="N27" s="83">
        <f>SUM((H27+J27+L27)/18)</f>
        <v>67.88888888888889</v>
      </c>
      <c r="P27" s="27"/>
    </row>
    <row r="28" spans="1:16" ht="25.5" customHeight="1" thickBot="1">
      <c r="A28" s="66" t="s">
        <v>76</v>
      </c>
      <c r="B28" s="41">
        <f>SUM(B18+B23+B27)</f>
        <v>14492</v>
      </c>
      <c r="C28" s="42">
        <f aca="true" t="shared" si="4" ref="C28:M28">SUM(C18+C23+C27)</f>
        <v>805.1111111111111</v>
      </c>
      <c r="D28" s="41">
        <f t="shared" si="4"/>
        <v>2996</v>
      </c>
      <c r="E28" s="42">
        <f t="shared" si="4"/>
        <v>166.44444444444446</v>
      </c>
      <c r="F28" s="41">
        <f t="shared" si="4"/>
        <v>3243</v>
      </c>
      <c r="G28" s="42">
        <f t="shared" si="4"/>
        <v>180.16666666666666</v>
      </c>
      <c r="H28" s="41">
        <f t="shared" si="4"/>
        <v>13243</v>
      </c>
      <c r="I28" s="42">
        <f t="shared" si="4"/>
        <v>735.7222222222222</v>
      </c>
      <c r="J28" s="41">
        <f t="shared" si="4"/>
        <v>2579</v>
      </c>
      <c r="K28" s="42">
        <f t="shared" si="4"/>
        <v>143.27777777777777</v>
      </c>
      <c r="L28" s="41">
        <f t="shared" si="4"/>
        <v>5149</v>
      </c>
      <c r="M28" s="42">
        <f t="shared" si="4"/>
        <v>286.05555555555554</v>
      </c>
      <c r="N28" s="43">
        <f>SUM(N18+N23+N27)</f>
        <v>1200.25</v>
      </c>
      <c r="P28" s="27"/>
    </row>
    <row r="29" ht="22.5" customHeight="1"/>
    <row r="30" ht="22.5" customHeight="1"/>
    <row r="31" ht="22.5" customHeight="1"/>
    <row r="32" ht="22.5" customHeight="1"/>
    <row r="33" ht="22.5" customHeight="1"/>
  </sheetData>
  <mergeCells count="12"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82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77</v>
      </c>
      <c r="C4" s="177"/>
      <c r="D4" s="177" t="s">
        <v>5</v>
      </c>
      <c r="E4" s="177"/>
      <c r="F4" s="177" t="s">
        <v>6</v>
      </c>
      <c r="G4" s="177"/>
      <c r="H4" s="177" t="s">
        <v>77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149</v>
      </c>
      <c r="D6" s="4"/>
      <c r="E6" s="5" t="s">
        <v>150</v>
      </c>
      <c r="F6" s="4"/>
      <c r="G6" s="6" t="s">
        <v>151</v>
      </c>
      <c r="H6" s="4"/>
      <c r="I6" s="5" t="s">
        <v>149</v>
      </c>
      <c r="J6" s="4"/>
      <c r="K6" s="5" t="s">
        <v>150</v>
      </c>
      <c r="L6" s="4"/>
      <c r="M6" s="6" t="s">
        <v>151</v>
      </c>
      <c r="N6" s="176"/>
    </row>
    <row r="7" spans="1:14" ht="22.5" customHeight="1">
      <c r="A7" s="7" t="s">
        <v>81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64" t="s">
        <v>65</v>
      </c>
      <c r="B8" s="37">
        <v>213</v>
      </c>
      <c r="C8" s="38">
        <v>17.75</v>
      </c>
      <c r="D8" s="37">
        <v>0</v>
      </c>
      <c r="E8" s="38">
        <v>0</v>
      </c>
      <c r="F8" s="37">
        <v>0</v>
      </c>
      <c r="G8" s="38">
        <v>0</v>
      </c>
      <c r="H8" s="37">
        <v>165</v>
      </c>
      <c r="I8" s="38">
        <v>13.75</v>
      </c>
      <c r="J8" s="37">
        <v>0</v>
      </c>
      <c r="K8" s="38">
        <v>0</v>
      </c>
      <c r="L8" s="37">
        <v>0</v>
      </c>
      <c r="M8" s="38">
        <v>0</v>
      </c>
      <c r="N8" s="29">
        <f>SUM((B8+D8+F8+H8+J8+L8)/24)</f>
        <v>15.75</v>
      </c>
    </row>
    <row r="9" spans="1:14" ht="22.5" customHeight="1">
      <c r="A9" s="64" t="s">
        <v>70</v>
      </c>
      <c r="B9" s="20">
        <v>126</v>
      </c>
      <c r="C9" s="21">
        <v>10.5</v>
      </c>
      <c r="D9" s="20">
        <v>0</v>
      </c>
      <c r="E9" s="21">
        <v>0</v>
      </c>
      <c r="F9" s="20">
        <v>0</v>
      </c>
      <c r="G9" s="21">
        <v>0</v>
      </c>
      <c r="H9" s="20">
        <v>42</v>
      </c>
      <c r="I9" s="21">
        <v>3.5</v>
      </c>
      <c r="J9" s="20">
        <v>0</v>
      </c>
      <c r="K9" s="21">
        <v>0</v>
      </c>
      <c r="L9" s="20">
        <v>0</v>
      </c>
      <c r="M9" s="21">
        <v>0</v>
      </c>
      <c r="N9" s="30">
        <f>SUM((B9+D9+F9+H9+J9+L9)/24)</f>
        <v>7</v>
      </c>
    </row>
    <row r="10" spans="1:14" ht="22.5" customHeight="1" thickBot="1">
      <c r="A10" s="72" t="s">
        <v>71</v>
      </c>
      <c r="B10" s="22">
        <v>213</v>
      </c>
      <c r="C10" s="23">
        <v>17.75</v>
      </c>
      <c r="D10" s="22">
        <v>0</v>
      </c>
      <c r="E10" s="23">
        <v>0</v>
      </c>
      <c r="F10" s="22">
        <v>0</v>
      </c>
      <c r="G10" s="23">
        <v>0</v>
      </c>
      <c r="H10" s="22">
        <v>381</v>
      </c>
      <c r="I10" s="23">
        <v>31.75</v>
      </c>
      <c r="J10" s="22">
        <v>0</v>
      </c>
      <c r="K10" s="23">
        <v>0</v>
      </c>
      <c r="L10" s="22">
        <v>0</v>
      </c>
      <c r="M10" s="23">
        <v>0</v>
      </c>
      <c r="N10" s="31">
        <f>SUM((B10+D10+F10+H10+J10+L10)/24)</f>
        <v>24.75</v>
      </c>
    </row>
    <row r="11" spans="1:14" ht="24" customHeight="1" thickBot="1">
      <c r="A11" s="12" t="s">
        <v>22</v>
      </c>
      <c r="B11" s="41">
        <f>SUM(B8:B10)</f>
        <v>552</v>
      </c>
      <c r="C11" s="41">
        <f aca="true" t="shared" si="0" ref="C11:N11">SUM(C8:C10)</f>
        <v>46</v>
      </c>
      <c r="D11" s="41">
        <f t="shared" si="0"/>
        <v>0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588</v>
      </c>
      <c r="I11" s="41">
        <f t="shared" si="0"/>
        <v>49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7">
        <f t="shared" si="0"/>
        <v>47.5</v>
      </c>
    </row>
    <row r="12" spans="9:14" ht="21">
      <c r="I12" s="27"/>
      <c r="K12" s="27"/>
      <c r="M12" s="27"/>
      <c r="N12" s="27"/>
    </row>
    <row r="13" spans="9:14" ht="21">
      <c r="I13" s="27"/>
      <c r="K13" s="27"/>
      <c r="M13" s="27"/>
      <c r="N13" s="27"/>
    </row>
    <row r="14" spans="13:14" ht="21">
      <c r="M14" s="27"/>
      <c r="N14" s="27"/>
    </row>
    <row r="15" spans="13:14" ht="21">
      <c r="M15" s="27"/>
      <c r="N15" s="27"/>
    </row>
  </sheetData>
  <mergeCells count="12">
    <mergeCell ref="B4:C4"/>
    <mergeCell ref="D4:E4"/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53</v>
      </c>
      <c r="C4" s="177"/>
      <c r="D4" s="177" t="s">
        <v>5</v>
      </c>
      <c r="E4" s="177"/>
      <c r="F4" s="177" t="s">
        <v>6</v>
      </c>
      <c r="G4" s="177"/>
      <c r="H4" s="177" t="s">
        <v>53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51</v>
      </c>
      <c r="B8" s="37">
        <v>3573</v>
      </c>
      <c r="C8" s="38">
        <v>198.5</v>
      </c>
      <c r="D8" s="37">
        <v>243</v>
      </c>
      <c r="E8" s="38">
        <v>13.5</v>
      </c>
      <c r="F8" s="37">
        <v>783</v>
      </c>
      <c r="G8" s="38">
        <v>43.5</v>
      </c>
      <c r="H8" s="37">
        <v>4215</v>
      </c>
      <c r="I8" s="38">
        <v>234.16666666666663</v>
      </c>
      <c r="J8" s="37">
        <v>264</v>
      </c>
      <c r="K8" s="38">
        <v>14.666666666666666</v>
      </c>
      <c r="L8" s="37">
        <v>1284</v>
      </c>
      <c r="M8" s="38">
        <v>71.33333333333333</v>
      </c>
      <c r="N8" s="29">
        <f>SUM((B8+D8+F8+H8+J8+L8)/36)</f>
        <v>287.8333333333333</v>
      </c>
    </row>
    <row r="9" spans="1:14" ht="22.5" customHeight="1">
      <c r="A9" s="59" t="s">
        <v>52</v>
      </c>
      <c r="B9" s="20">
        <v>2493</v>
      </c>
      <c r="C9" s="21">
        <v>138.5</v>
      </c>
      <c r="D9" s="20">
        <v>282</v>
      </c>
      <c r="E9" s="21">
        <v>15.666666666666666</v>
      </c>
      <c r="F9" s="20">
        <v>747</v>
      </c>
      <c r="G9" s="21">
        <v>41.5</v>
      </c>
      <c r="H9" s="20">
        <v>3516</v>
      </c>
      <c r="I9" s="21">
        <v>195.33333333333334</v>
      </c>
      <c r="J9" s="20">
        <v>237</v>
      </c>
      <c r="K9" s="21">
        <v>13.166666666666666</v>
      </c>
      <c r="L9" s="20">
        <v>1303</v>
      </c>
      <c r="M9" s="21">
        <v>72.38888888888889</v>
      </c>
      <c r="N9" s="30">
        <f>SUM((B9+D9+F9+H9+J9+L9)/36)</f>
        <v>238.27777777777777</v>
      </c>
    </row>
    <row r="10" spans="1:14" ht="19.5" customHeight="1" thickBot="1">
      <c r="A10" s="9" t="s">
        <v>58</v>
      </c>
      <c r="B10" s="60"/>
      <c r="C10" s="60"/>
      <c r="D10" s="60"/>
      <c r="E10" s="60"/>
      <c r="F10" s="60"/>
      <c r="G10" s="60"/>
      <c r="H10" s="60">
        <v>552</v>
      </c>
      <c r="I10" s="61">
        <v>30.666666666666668</v>
      </c>
      <c r="J10" s="60">
        <v>0</v>
      </c>
      <c r="K10" s="61">
        <v>0</v>
      </c>
      <c r="L10" s="60">
        <v>325</v>
      </c>
      <c r="M10" s="61">
        <v>18.055555555555554</v>
      </c>
      <c r="N10" s="62">
        <f>SUM((H10+J10+L10)/18)</f>
        <v>48.72222222222222</v>
      </c>
    </row>
    <row r="11" spans="1:14" ht="24" customHeight="1" thickBot="1">
      <c r="A11" s="12" t="s">
        <v>22</v>
      </c>
      <c r="B11" s="41">
        <f aca="true" t="shared" si="0" ref="B11:G11">SUM(B8:B9)</f>
        <v>6066</v>
      </c>
      <c r="C11" s="41">
        <f t="shared" si="0"/>
        <v>337</v>
      </c>
      <c r="D11" s="41">
        <f t="shared" si="0"/>
        <v>525</v>
      </c>
      <c r="E11" s="42">
        <f t="shared" si="0"/>
        <v>29.166666666666664</v>
      </c>
      <c r="F11" s="41">
        <f t="shared" si="0"/>
        <v>1530</v>
      </c>
      <c r="G11" s="41">
        <f t="shared" si="0"/>
        <v>85</v>
      </c>
      <c r="H11" s="41">
        <f>SUM(H8:H10)</f>
        <v>8283</v>
      </c>
      <c r="I11" s="41">
        <f aca="true" t="shared" si="1" ref="I11:N11">SUM(I8:I10)</f>
        <v>460.1666666666667</v>
      </c>
      <c r="J11" s="41">
        <f t="shared" si="1"/>
        <v>501</v>
      </c>
      <c r="K11" s="42">
        <f t="shared" si="1"/>
        <v>27.833333333333332</v>
      </c>
      <c r="L11" s="41">
        <f t="shared" si="1"/>
        <v>2912</v>
      </c>
      <c r="M11" s="41">
        <f t="shared" si="1"/>
        <v>161.77777777777777</v>
      </c>
      <c r="N11" s="42">
        <f t="shared" si="1"/>
        <v>574.8333333333333</v>
      </c>
    </row>
    <row r="12" spans="9:14" ht="21">
      <c r="I12" s="27"/>
      <c r="K12" s="27"/>
      <c r="M12" s="27"/>
      <c r="N12" s="27"/>
    </row>
    <row r="13" spans="9:14" ht="21">
      <c r="I13" s="27"/>
      <c r="K13" s="27"/>
      <c r="M13" s="27"/>
      <c r="N13" s="27"/>
    </row>
    <row r="14" spans="13:14" ht="21">
      <c r="M14" s="27"/>
      <c r="N14" s="27"/>
    </row>
    <row r="15" spans="13:14" ht="21">
      <c r="M15" s="27"/>
      <c r="N15" s="27"/>
    </row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78</v>
      </c>
      <c r="C4" s="177"/>
      <c r="D4" s="177" t="s">
        <v>5</v>
      </c>
      <c r="E4" s="177"/>
      <c r="F4" s="177" t="s">
        <v>6</v>
      </c>
      <c r="G4" s="177"/>
      <c r="H4" s="177" t="s">
        <v>78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60</v>
      </c>
      <c r="B8" s="37">
        <v>1689</v>
      </c>
      <c r="C8" s="38">
        <v>93.83333333333336</v>
      </c>
      <c r="D8" s="37">
        <v>72</v>
      </c>
      <c r="E8" s="38">
        <v>4</v>
      </c>
      <c r="F8" s="37">
        <v>417</v>
      </c>
      <c r="G8" s="38">
        <v>23.166666666666664</v>
      </c>
      <c r="H8" s="37">
        <v>1751</v>
      </c>
      <c r="I8" s="38">
        <v>97.27777777777779</v>
      </c>
      <c r="J8" s="37">
        <v>99</v>
      </c>
      <c r="K8" s="38">
        <v>5.5</v>
      </c>
      <c r="L8" s="37">
        <v>618</v>
      </c>
      <c r="M8" s="38">
        <v>34.333333333333336</v>
      </c>
      <c r="N8" s="29">
        <f>SUM((B8+D8+F8+H8+J8+L8)/36)</f>
        <v>129.05555555555554</v>
      </c>
    </row>
    <row r="9" spans="1:14" ht="22.5" customHeight="1" thickBot="1">
      <c r="A9" s="59" t="s">
        <v>61</v>
      </c>
      <c r="B9" s="20">
        <v>2505</v>
      </c>
      <c r="C9" s="21">
        <v>139.16666666666669</v>
      </c>
      <c r="D9" s="20">
        <v>255</v>
      </c>
      <c r="E9" s="21">
        <v>14.166666666666668</v>
      </c>
      <c r="F9" s="20">
        <v>615</v>
      </c>
      <c r="G9" s="21">
        <v>34.166666666666664</v>
      </c>
      <c r="H9" s="20">
        <v>3126</v>
      </c>
      <c r="I9" s="21">
        <v>173.6666666666667</v>
      </c>
      <c r="J9" s="20">
        <v>342</v>
      </c>
      <c r="K9" s="21">
        <v>19</v>
      </c>
      <c r="L9" s="20">
        <v>1107</v>
      </c>
      <c r="M9" s="21">
        <v>61.5</v>
      </c>
      <c r="N9" s="30">
        <f>SUM((B9+D9+F9+H9+J9+L9)/36)</f>
        <v>220.83333333333334</v>
      </c>
    </row>
    <row r="10" spans="1:14" ht="24" customHeight="1" thickBot="1">
      <c r="A10" s="12" t="s">
        <v>22</v>
      </c>
      <c r="B10" s="41">
        <f aca="true" t="shared" si="0" ref="B10:G10">SUM(B8:B9)</f>
        <v>4194</v>
      </c>
      <c r="C10" s="41">
        <f t="shared" si="0"/>
        <v>233.00000000000006</v>
      </c>
      <c r="D10" s="41">
        <f t="shared" si="0"/>
        <v>327</v>
      </c>
      <c r="E10" s="42">
        <f t="shared" si="0"/>
        <v>18.166666666666668</v>
      </c>
      <c r="F10" s="41">
        <f t="shared" si="0"/>
        <v>1032</v>
      </c>
      <c r="G10" s="42">
        <f t="shared" si="0"/>
        <v>57.33333333333333</v>
      </c>
      <c r="H10" s="41">
        <f aca="true" t="shared" si="1" ref="H10:N10">SUM(H8:H9)</f>
        <v>4877</v>
      </c>
      <c r="I10" s="41">
        <f t="shared" si="1"/>
        <v>270.9444444444445</v>
      </c>
      <c r="J10" s="41">
        <f t="shared" si="1"/>
        <v>441</v>
      </c>
      <c r="K10" s="42">
        <f t="shared" si="1"/>
        <v>24.5</v>
      </c>
      <c r="L10" s="41">
        <f t="shared" si="1"/>
        <v>1725</v>
      </c>
      <c r="M10" s="41">
        <f t="shared" si="1"/>
        <v>95.83333333333334</v>
      </c>
      <c r="N10" s="42">
        <f t="shared" si="1"/>
        <v>349.8888888888889</v>
      </c>
    </row>
    <row r="11" spans="9:14" ht="21">
      <c r="I11" s="27"/>
      <c r="K11" s="27"/>
      <c r="M11" s="27"/>
      <c r="N11" s="27"/>
    </row>
    <row r="12" spans="9:14" ht="21">
      <c r="I12" s="27"/>
      <c r="K12" s="27"/>
      <c r="M12" s="27"/>
      <c r="N12" s="27"/>
    </row>
    <row r="13" spans="13:14" ht="21">
      <c r="M13" s="27"/>
      <c r="N13" s="27"/>
    </row>
    <row r="14" spans="13:14" ht="21">
      <c r="M14" s="27"/>
      <c r="N14" s="27"/>
    </row>
  </sheetData>
  <mergeCells count="12"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C17" sqref="C17"/>
    </sheetView>
  </sheetViews>
  <sheetFormatPr defaultColWidth="9.140625" defaultRowHeight="12.75"/>
  <cols>
    <col min="1" max="1" width="28.28125" style="13" customWidth="1"/>
    <col min="2" max="3" width="7.7109375" style="13" customWidth="1"/>
    <col min="4" max="5" width="9.140625" style="13" customWidth="1"/>
    <col min="6" max="6" width="11.57421875" style="13" bestFit="1" customWidth="1"/>
    <col min="7" max="7" width="9.00390625" style="13" customWidth="1"/>
    <col min="8" max="8" width="9.7109375" style="13" customWidth="1"/>
    <col min="9" max="9" width="9.57421875" style="13" customWidth="1"/>
    <col min="10" max="16384" width="9.140625" style="13" customWidth="1"/>
  </cols>
  <sheetData>
    <row r="1" spans="1:9" ht="22.5" customHeight="1">
      <c r="A1" s="204" t="s">
        <v>202</v>
      </c>
      <c r="B1" s="204"/>
      <c r="C1" s="204"/>
      <c r="D1" s="204"/>
      <c r="E1" s="204"/>
      <c r="F1" s="204"/>
      <c r="G1" s="204"/>
      <c r="H1" s="204"/>
      <c r="I1" s="204"/>
    </row>
    <row r="2" spans="1:9" ht="18.75" customHeight="1">
      <c r="A2" s="204" t="s">
        <v>154</v>
      </c>
      <c r="B2" s="204"/>
      <c r="C2" s="204"/>
      <c r="D2" s="204"/>
      <c r="E2" s="204"/>
      <c r="F2" s="204"/>
      <c r="G2" s="204"/>
      <c r="H2" s="204"/>
      <c r="I2" s="204"/>
    </row>
    <row r="3" spans="1:9" ht="9.75" customHeight="1" thickBot="1">
      <c r="A3" s="205"/>
      <c r="B3" s="205"/>
      <c r="C3" s="205"/>
      <c r="D3" s="205"/>
      <c r="E3" s="205"/>
      <c r="F3" s="205"/>
      <c r="G3" s="205"/>
      <c r="H3" s="205"/>
      <c r="I3" s="205"/>
    </row>
    <row r="4" spans="1:9" ht="21">
      <c r="A4" s="206" t="s">
        <v>155</v>
      </c>
      <c r="B4" s="208" t="s">
        <v>2</v>
      </c>
      <c r="C4" s="208"/>
      <c r="D4" s="209" t="s">
        <v>156</v>
      </c>
      <c r="E4" s="208" t="s">
        <v>23</v>
      </c>
      <c r="F4" s="208"/>
      <c r="G4" s="209" t="s">
        <v>157</v>
      </c>
      <c r="H4" s="209" t="s">
        <v>11</v>
      </c>
      <c r="I4" s="132" t="s">
        <v>158</v>
      </c>
    </row>
    <row r="5" spans="1:9" ht="21">
      <c r="A5" s="207"/>
      <c r="B5" s="201" t="s">
        <v>159</v>
      </c>
      <c r="C5" s="201"/>
      <c r="D5" s="177"/>
      <c r="E5" s="201" t="s">
        <v>159</v>
      </c>
      <c r="F5" s="201"/>
      <c r="G5" s="177"/>
      <c r="H5" s="177"/>
      <c r="I5" s="202" t="s">
        <v>160</v>
      </c>
    </row>
    <row r="6" spans="1:9" ht="21">
      <c r="A6" s="207"/>
      <c r="B6" s="133" t="s">
        <v>161</v>
      </c>
      <c r="C6" s="133" t="s">
        <v>162</v>
      </c>
      <c r="D6" s="133" t="s">
        <v>163</v>
      </c>
      <c r="E6" s="133" t="s">
        <v>161</v>
      </c>
      <c r="F6" s="133" t="s">
        <v>162</v>
      </c>
      <c r="G6" s="133" t="s">
        <v>163</v>
      </c>
      <c r="H6" s="133" t="s">
        <v>164</v>
      </c>
      <c r="I6" s="203"/>
    </row>
    <row r="7" spans="1:9" ht="21">
      <c r="A7" s="192" t="s">
        <v>165</v>
      </c>
      <c r="B7" s="193"/>
      <c r="C7" s="193"/>
      <c r="D7" s="193"/>
      <c r="E7" s="193"/>
      <c r="F7" s="193"/>
      <c r="G7" s="193"/>
      <c r="H7" s="193"/>
      <c r="I7" s="194"/>
    </row>
    <row r="8" spans="1:11" ht="21">
      <c r="A8" s="134" t="s">
        <v>166</v>
      </c>
      <c r="B8" s="135"/>
      <c r="C8" s="135"/>
      <c r="D8" s="135">
        <v>6315</v>
      </c>
      <c r="E8" s="135"/>
      <c r="F8" s="135"/>
      <c r="G8" s="135">
        <v>3369</v>
      </c>
      <c r="H8" s="135">
        <f aca="true" t="shared" si="0" ref="H8:H16">D8+G8</f>
        <v>9684</v>
      </c>
      <c r="I8" s="136">
        <f>H8/38</f>
        <v>254.8421052631579</v>
      </c>
      <c r="K8" s="137"/>
    </row>
    <row r="9" spans="1:11" ht="21">
      <c r="A9" s="134" t="s">
        <v>167</v>
      </c>
      <c r="B9" s="135"/>
      <c r="C9" s="135"/>
      <c r="D9" s="135">
        <v>754</v>
      </c>
      <c r="E9" s="135"/>
      <c r="F9" s="135"/>
      <c r="G9" s="135">
        <v>1145</v>
      </c>
      <c r="H9" s="135">
        <f t="shared" si="0"/>
        <v>1899</v>
      </c>
      <c r="I9" s="136">
        <f>H9/36</f>
        <v>52.75</v>
      </c>
      <c r="K9" s="137"/>
    </row>
    <row r="10" spans="1:9" s="138" customFormat="1" ht="21">
      <c r="A10" s="134" t="s">
        <v>168</v>
      </c>
      <c r="B10" s="135"/>
      <c r="C10" s="135"/>
      <c r="D10" s="135">
        <v>17312</v>
      </c>
      <c r="E10" s="135"/>
      <c r="F10" s="135"/>
      <c r="G10" s="135">
        <v>29909</v>
      </c>
      <c r="H10" s="135">
        <f t="shared" si="0"/>
        <v>47221</v>
      </c>
      <c r="I10" s="136">
        <f>H10/36</f>
        <v>1311.6944444444443</v>
      </c>
    </row>
    <row r="11" spans="1:9" s="138" customFormat="1" ht="21">
      <c r="A11" s="134" t="s">
        <v>169</v>
      </c>
      <c r="B11" s="135"/>
      <c r="C11" s="135"/>
      <c r="D11" s="135">
        <v>878</v>
      </c>
      <c r="E11" s="135"/>
      <c r="F11" s="135"/>
      <c r="G11" s="135">
        <v>827</v>
      </c>
      <c r="H11" s="135">
        <f t="shared" si="0"/>
        <v>1705</v>
      </c>
      <c r="I11" s="136">
        <f>H11/36</f>
        <v>47.361111111111114</v>
      </c>
    </row>
    <row r="12" spans="1:9" s="138" customFormat="1" ht="21">
      <c r="A12" s="134" t="s">
        <v>170</v>
      </c>
      <c r="B12" s="135"/>
      <c r="C12" s="135"/>
      <c r="D12" s="135">
        <v>4407</v>
      </c>
      <c r="E12" s="135"/>
      <c r="F12" s="135"/>
      <c r="G12" s="135">
        <v>3872</v>
      </c>
      <c r="H12" s="135">
        <f t="shared" si="0"/>
        <v>8279</v>
      </c>
      <c r="I12" s="136">
        <f>H12/36</f>
        <v>229.97222222222223</v>
      </c>
    </row>
    <row r="13" spans="1:9" s="138" customFormat="1" ht="21">
      <c r="A13" s="134" t="s">
        <v>171</v>
      </c>
      <c r="B13" s="135"/>
      <c r="C13" s="135"/>
      <c r="D13" s="135">
        <v>994</v>
      </c>
      <c r="E13" s="135"/>
      <c r="F13" s="135"/>
      <c r="G13" s="135">
        <v>1686</v>
      </c>
      <c r="H13" s="135">
        <f t="shared" si="0"/>
        <v>2680</v>
      </c>
      <c r="I13" s="136">
        <f>H13/36</f>
        <v>74.44444444444444</v>
      </c>
    </row>
    <row r="14" spans="1:9" s="138" customFormat="1" ht="21">
      <c r="A14" s="134" t="s">
        <v>172</v>
      </c>
      <c r="B14" s="135"/>
      <c r="C14" s="135"/>
      <c r="D14" s="135">
        <v>192</v>
      </c>
      <c r="E14" s="135"/>
      <c r="F14" s="135"/>
      <c r="G14" s="135">
        <v>66</v>
      </c>
      <c r="H14" s="135">
        <f t="shared" si="0"/>
        <v>258</v>
      </c>
      <c r="I14" s="136">
        <f>H14/36</f>
        <v>7.166666666666667</v>
      </c>
    </row>
    <row r="15" spans="1:9" s="138" customFormat="1" ht="21">
      <c r="A15" s="134" t="s">
        <v>173</v>
      </c>
      <c r="B15" s="135"/>
      <c r="C15" s="135"/>
      <c r="D15" s="135">
        <v>522</v>
      </c>
      <c r="E15" s="135"/>
      <c r="F15" s="135"/>
      <c r="G15" s="135">
        <v>1263</v>
      </c>
      <c r="H15" s="135">
        <f t="shared" si="0"/>
        <v>1785</v>
      </c>
      <c r="I15" s="136">
        <f>H15/36</f>
        <v>49.583333333333336</v>
      </c>
    </row>
    <row r="16" spans="1:9" s="138" customFormat="1" ht="21">
      <c r="A16" s="139" t="s">
        <v>174</v>
      </c>
      <c r="B16" s="135"/>
      <c r="C16" s="135"/>
      <c r="D16" s="135">
        <v>279</v>
      </c>
      <c r="E16" s="135"/>
      <c r="F16" s="135"/>
      <c r="G16" s="135">
        <v>510</v>
      </c>
      <c r="H16" s="135">
        <f t="shared" si="0"/>
        <v>789</v>
      </c>
      <c r="I16" s="136">
        <f>H16/36</f>
        <v>21.916666666666668</v>
      </c>
    </row>
    <row r="17" spans="1:9" s="138" customFormat="1" ht="21">
      <c r="A17" s="140" t="s">
        <v>175</v>
      </c>
      <c r="B17" s="141"/>
      <c r="C17" s="141"/>
      <c r="D17" s="141">
        <f>SUM(D8:D16)</f>
        <v>31653</v>
      </c>
      <c r="E17" s="141"/>
      <c r="F17" s="141"/>
      <c r="G17" s="141">
        <f>SUM(G8:G16)</f>
        <v>42647</v>
      </c>
      <c r="H17" s="141">
        <f>SUM(H8:H16)</f>
        <v>74300</v>
      </c>
      <c r="I17" s="142">
        <f>SUM(I8:I16)</f>
        <v>2049.7309941520466</v>
      </c>
    </row>
    <row r="18" spans="1:9" ht="21">
      <c r="A18" s="192" t="s">
        <v>176</v>
      </c>
      <c r="B18" s="193"/>
      <c r="C18" s="193"/>
      <c r="D18" s="193"/>
      <c r="E18" s="193"/>
      <c r="F18" s="193"/>
      <c r="G18" s="193"/>
      <c r="H18" s="193"/>
      <c r="I18" s="194"/>
    </row>
    <row r="19" spans="1:9" ht="20.25" customHeight="1">
      <c r="A19" s="134" t="s">
        <v>166</v>
      </c>
      <c r="B19" s="135"/>
      <c r="C19" s="135"/>
      <c r="D19" s="135">
        <v>2958</v>
      </c>
      <c r="E19" s="135"/>
      <c r="F19" s="135"/>
      <c r="G19" s="135">
        <v>1530</v>
      </c>
      <c r="H19" s="135">
        <f aca="true" t="shared" si="1" ref="H19:H27">D19+G19</f>
        <v>4488</v>
      </c>
      <c r="I19" s="136">
        <f>H19/38</f>
        <v>118.10526315789474</v>
      </c>
    </row>
    <row r="20" spans="1:9" ht="20.25" customHeight="1">
      <c r="A20" s="134" t="s">
        <v>167</v>
      </c>
      <c r="B20" s="135"/>
      <c r="C20" s="135"/>
      <c r="D20" s="135">
        <v>798</v>
      </c>
      <c r="E20" s="135"/>
      <c r="F20" s="135"/>
      <c r="G20" s="135">
        <v>1000</v>
      </c>
      <c r="H20" s="135">
        <f t="shared" si="1"/>
        <v>1798</v>
      </c>
      <c r="I20" s="136">
        <f aca="true" t="shared" si="2" ref="I20:I27">H20/36</f>
        <v>49.94444444444444</v>
      </c>
    </row>
    <row r="21" spans="1:9" s="138" customFormat="1" ht="20.25" customHeight="1">
      <c r="A21" s="134" t="s">
        <v>168</v>
      </c>
      <c r="B21" s="135"/>
      <c r="C21" s="135"/>
      <c r="D21" s="135">
        <v>10701</v>
      </c>
      <c r="E21" s="135"/>
      <c r="F21" s="135"/>
      <c r="G21" s="135">
        <v>14423</v>
      </c>
      <c r="H21" s="135">
        <f t="shared" si="1"/>
        <v>25124</v>
      </c>
      <c r="I21" s="136">
        <f t="shared" si="2"/>
        <v>697.8888888888889</v>
      </c>
    </row>
    <row r="22" spans="1:9" s="138" customFormat="1" ht="20.25" customHeight="1">
      <c r="A22" s="134" t="s">
        <v>169</v>
      </c>
      <c r="B22" s="135"/>
      <c r="C22" s="135"/>
      <c r="D22" s="135">
        <v>288</v>
      </c>
      <c r="E22" s="135"/>
      <c r="F22" s="135"/>
      <c r="G22" s="135">
        <v>280</v>
      </c>
      <c r="H22" s="135">
        <f t="shared" si="1"/>
        <v>568</v>
      </c>
      <c r="I22" s="136">
        <f t="shared" si="2"/>
        <v>15.777777777777779</v>
      </c>
    </row>
    <row r="23" spans="1:9" s="138" customFormat="1" ht="20.25" customHeight="1">
      <c r="A23" s="134" t="s">
        <v>170</v>
      </c>
      <c r="B23" s="135"/>
      <c r="C23" s="135"/>
      <c r="D23" s="135">
        <v>2359</v>
      </c>
      <c r="E23" s="135"/>
      <c r="F23" s="135"/>
      <c r="G23" s="135">
        <v>1941</v>
      </c>
      <c r="H23" s="135">
        <f t="shared" si="1"/>
        <v>4300</v>
      </c>
      <c r="I23" s="136">
        <f t="shared" si="2"/>
        <v>119.44444444444444</v>
      </c>
    </row>
    <row r="24" spans="1:9" s="138" customFormat="1" ht="20.25" customHeight="1">
      <c r="A24" s="134" t="s">
        <v>171</v>
      </c>
      <c r="B24" s="135"/>
      <c r="C24" s="135"/>
      <c r="D24" s="135">
        <v>795</v>
      </c>
      <c r="E24" s="135"/>
      <c r="F24" s="135"/>
      <c r="G24" s="135">
        <v>1411</v>
      </c>
      <c r="H24" s="135">
        <f t="shared" si="1"/>
        <v>2206</v>
      </c>
      <c r="I24" s="136">
        <f t="shared" si="2"/>
        <v>61.27777777777778</v>
      </c>
    </row>
    <row r="25" spans="1:9" s="138" customFormat="1" ht="20.25" customHeight="1">
      <c r="A25" s="134" t="s">
        <v>172</v>
      </c>
      <c r="B25" s="135"/>
      <c r="C25" s="135"/>
      <c r="D25" s="135">
        <v>168</v>
      </c>
      <c r="E25" s="135"/>
      <c r="F25" s="135"/>
      <c r="G25" s="135">
        <v>57</v>
      </c>
      <c r="H25" s="135">
        <f t="shared" si="1"/>
        <v>225</v>
      </c>
      <c r="I25" s="136">
        <f t="shared" si="2"/>
        <v>6.25</v>
      </c>
    </row>
    <row r="26" spans="1:9" s="138" customFormat="1" ht="20.25" customHeight="1">
      <c r="A26" s="134" t="s">
        <v>173</v>
      </c>
      <c r="B26" s="135"/>
      <c r="C26" s="135"/>
      <c r="D26" s="135">
        <v>2024</v>
      </c>
      <c r="E26" s="135"/>
      <c r="F26" s="135"/>
      <c r="G26" s="143">
        <v>2789</v>
      </c>
      <c r="H26" s="135">
        <f t="shared" si="1"/>
        <v>4813</v>
      </c>
      <c r="I26" s="136">
        <f t="shared" si="2"/>
        <v>133.69444444444446</v>
      </c>
    </row>
    <row r="27" spans="1:9" s="138" customFormat="1" ht="20.25" customHeight="1">
      <c r="A27" s="139" t="s">
        <v>174</v>
      </c>
      <c r="B27" s="135"/>
      <c r="C27" s="135"/>
      <c r="D27" s="135">
        <v>1187</v>
      </c>
      <c r="E27" s="135"/>
      <c r="F27" s="135"/>
      <c r="G27" s="143">
        <v>1791</v>
      </c>
      <c r="H27" s="135">
        <f t="shared" si="1"/>
        <v>2978</v>
      </c>
      <c r="I27" s="136">
        <f t="shared" si="2"/>
        <v>82.72222222222223</v>
      </c>
    </row>
    <row r="28" spans="1:9" s="138" customFormat="1" ht="21">
      <c r="A28" s="140" t="s">
        <v>177</v>
      </c>
      <c r="B28" s="141"/>
      <c r="C28" s="141"/>
      <c r="D28" s="141">
        <f>SUM(D19:D27)</f>
        <v>21278</v>
      </c>
      <c r="E28" s="141"/>
      <c r="F28" s="141"/>
      <c r="G28" s="141">
        <f>SUM(G19:G27)</f>
        <v>25222</v>
      </c>
      <c r="H28" s="141">
        <f>SUM(H19:H27)</f>
        <v>46500</v>
      </c>
      <c r="I28" s="142">
        <f>SUM(I19:I27)</f>
        <v>1285.1052631578946</v>
      </c>
    </row>
    <row r="29" spans="1:9" s="138" customFormat="1" ht="21">
      <c r="A29" s="192" t="s">
        <v>178</v>
      </c>
      <c r="B29" s="193"/>
      <c r="C29" s="193"/>
      <c r="D29" s="193"/>
      <c r="E29" s="193"/>
      <c r="F29" s="193"/>
      <c r="G29" s="193"/>
      <c r="H29" s="193"/>
      <c r="I29" s="194"/>
    </row>
    <row r="30" spans="1:9" s="138" customFormat="1" ht="19.5" customHeight="1">
      <c r="A30" s="134" t="s">
        <v>166</v>
      </c>
      <c r="B30" s="143"/>
      <c r="C30" s="143"/>
      <c r="D30" s="144">
        <v>11016</v>
      </c>
      <c r="E30" s="143"/>
      <c r="F30" s="143"/>
      <c r="G30" s="143">
        <v>6549</v>
      </c>
      <c r="H30" s="143">
        <f aca="true" t="shared" si="3" ref="H30:H35">D30+G30</f>
        <v>17565</v>
      </c>
      <c r="I30" s="145">
        <f>H30/38</f>
        <v>462.2368421052632</v>
      </c>
    </row>
    <row r="31" spans="1:10" s="138" customFormat="1" ht="19.5" customHeight="1">
      <c r="A31" s="134" t="s">
        <v>168</v>
      </c>
      <c r="B31" s="135"/>
      <c r="C31" s="135"/>
      <c r="D31" s="135">
        <v>16076</v>
      </c>
      <c r="E31" s="135"/>
      <c r="F31" s="135"/>
      <c r="G31" s="135">
        <v>16456</v>
      </c>
      <c r="H31" s="143">
        <f t="shared" si="3"/>
        <v>32532</v>
      </c>
      <c r="I31" s="136">
        <f>H31/36</f>
        <v>903.6666666666666</v>
      </c>
      <c r="J31" s="146"/>
    </row>
    <row r="32" spans="1:9" s="138" customFormat="1" ht="19.5" customHeight="1">
      <c r="A32" s="134" t="s">
        <v>169</v>
      </c>
      <c r="B32" s="135"/>
      <c r="C32" s="135"/>
      <c r="D32" s="135">
        <v>1776</v>
      </c>
      <c r="E32" s="135"/>
      <c r="F32" s="135"/>
      <c r="G32" s="135">
        <v>1962</v>
      </c>
      <c r="H32" s="143">
        <f t="shared" si="3"/>
        <v>3738</v>
      </c>
      <c r="I32" s="136">
        <f>H32/36</f>
        <v>103.83333333333333</v>
      </c>
    </row>
    <row r="33" spans="1:9" s="138" customFormat="1" ht="19.5" customHeight="1">
      <c r="A33" s="134" t="s">
        <v>170</v>
      </c>
      <c r="B33" s="135"/>
      <c r="C33" s="135"/>
      <c r="D33" s="135">
        <v>15245</v>
      </c>
      <c r="E33" s="135"/>
      <c r="F33" s="135"/>
      <c r="G33" s="135">
        <v>18468</v>
      </c>
      <c r="H33" s="143">
        <f t="shared" si="3"/>
        <v>33713</v>
      </c>
      <c r="I33" s="136">
        <f>H33/36</f>
        <v>936.4722222222222</v>
      </c>
    </row>
    <row r="34" spans="1:9" s="138" customFormat="1" ht="19.5" customHeight="1">
      <c r="A34" s="134" t="s">
        <v>171</v>
      </c>
      <c r="B34" s="135"/>
      <c r="C34" s="135"/>
      <c r="D34" s="135">
        <v>6165</v>
      </c>
      <c r="E34" s="135"/>
      <c r="F34" s="135"/>
      <c r="G34" s="135">
        <v>5553</v>
      </c>
      <c r="H34" s="143">
        <f t="shared" si="3"/>
        <v>11718</v>
      </c>
      <c r="I34" s="136">
        <f>H34/36</f>
        <v>325.5</v>
      </c>
    </row>
    <row r="35" spans="1:9" s="138" customFormat="1" ht="19.5" customHeight="1">
      <c r="A35" s="134" t="s">
        <v>179</v>
      </c>
      <c r="B35" s="135"/>
      <c r="C35" s="135"/>
      <c r="D35" s="135">
        <v>1539</v>
      </c>
      <c r="E35" s="135"/>
      <c r="F35" s="135"/>
      <c r="G35" s="135">
        <v>1635</v>
      </c>
      <c r="H35" s="143">
        <f t="shared" si="3"/>
        <v>3174</v>
      </c>
      <c r="I35" s="136">
        <f>H35/24</f>
        <v>132.25</v>
      </c>
    </row>
    <row r="36" spans="1:9" s="138" customFormat="1" ht="21">
      <c r="A36" s="140" t="s">
        <v>180</v>
      </c>
      <c r="B36" s="141"/>
      <c r="C36" s="141"/>
      <c r="D36" s="141">
        <f>SUM(D30:D35)</f>
        <v>51817</v>
      </c>
      <c r="E36" s="141"/>
      <c r="F36" s="141"/>
      <c r="G36" s="141">
        <f>SUM(G30:G35)</f>
        <v>50623</v>
      </c>
      <c r="H36" s="141">
        <f>SUM(H30:H35)</f>
        <v>102440</v>
      </c>
      <c r="I36" s="142">
        <f>SUM(I30:I35)</f>
        <v>2863.959064327485</v>
      </c>
    </row>
    <row r="37" spans="1:9" ht="21">
      <c r="A37" s="192" t="s">
        <v>181</v>
      </c>
      <c r="B37" s="193"/>
      <c r="C37" s="193"/>
      <c r="D37" s="193"/>
      <c r="E37" s="193"/>
      <c r="F37" s="193"/>
      <c r="G37" s="193"/>
      <c r="H37" s="193"/>
      <c r="I37" s="194"/>
    </row>
    <row r="38" spans="1:9" ht="20.25" customHeight="1">
      <c r="A38" s="134" t="s">
        <v>166</v>
      </c>
      <c r="B38" s="143"/>
      <c r="C38" s="143"/>
      <c r="D38" s="144">
        <v>13050</v>
      </c>
      <c r="E38" s="143"/>
      <c r="F38" s="143"/>
      <c r="G38" s="143">
        <v>8857</v>
      </c>
      <c r="H38" s="143">
        <f aca="true" t="shared" si="4" ref="H38:H47">D38+G38</f>
        <v>21907</v>
      </c>
      <c r="I38" s="145">
        <f>H38/38</f>
        <v>576.5</v>
      </c>
    </row>
    <row r="39" spans="1:9" ht="20.25" customHeight="1">
      <c r="A39" s="134" t="s">
        <v>167</v>
      </c>
      <c r="B39" s="143"/>
      <c r="C39" s="143"/>
      <c r="D39" s="144">
        <v>621</v>
      </c>
      <c r="E39" s="143"/>
      <c r="F39" s="143"/>
      <c r="G39" s="143">
        <v>340</v>
      </c>
      <c r="H39" s="143">
        <f t="shared" si="4"/>
        <v>961</v>
      </c>
      <c r="I39" s="145">
        <f aca="true" t="shared" si="5" ref="I39:I47">H39/36</f>
        <v>26.694444444444443</v>
      </c>
    </row>
    <row r="40" spans="1:9" s="138" customFormat="1" ht="20.25" customHeight="1">
      <c r="A40" s="134" t="s">
        <v>168</v>
      </c>
      <c r="B40" s="135"/>
      <c r="C40" s="135"/>
      <c r="D40" s="135">
        <v>5455</v>
      </c>
      <c r="E40" s="135"/>
      <c r="F40" s="135"/>
      <c r="G40" s="143">
        <v>8234</v>
      </c>
      <c r="H40" s="143">
        <f t="shared" si="4"/>
        <v>13689</v>
      </c>
      <c r="I40" s="136">
        <f t="shared" si="5"/>
        <v>380.25</v>
      </c>
    </row>
    <row r="41" spans="1:9" s="138" customFormat="1" ht="20.25" customHeight="1">
      <c r="A41" s="134" t="s">
        <v>169</v>
      </c>
      <c r="B41" s="135"/>
      <c r="C41" s="135"/>
      <c r="D41" s="135">
        <v>275</v>
      </c>
      <c r="E41" s="135"/>
      <c r="F41" s="135"/>
      <c r="G41" s="143">
        <v>204</v>
      </c>
      <c r="H41" s="143">
        <f t="shared" si="4"/>
        <v>479</v>
      </c>
      <c r="I41" s="136">
        <f t="shared" si="5"/>
        <v>13.305555555555555</v>
      </c>
    </row>
    <row r="42" spans="1:9" s="138" customFormat="1" ht="20.25" customHeight="1">
      <c r="A42" s="134" t="s">
        <v>170</v>
      </c>
      <c r="B42" s="135"/>
      <c r="C42" s="135"/>
      <c r="D42" s="135">
        <v>2174</v>
      </c>
      <c r="E42" s="135"/>
      <c r="F42" s="135"/>
      <c r="G42" s="143">
        <v>804</v>
      </c>
      <c r="H42" s="143">
        <f t="shared" si="4"/>
        <v>2978</v>
      </c>
      <c r="I42" s="136">
        <f t="shared" si="5"/>
        <v>82.72222222222223</v>
      </c>
    </row>
    <row r="43" spans="1:9" s="138" customFormat="1" ht="20.25" customHeight="1">
      <c r="A43" s="134" t="s">
        <v>171</v>
      </c>
      <c r="B43" s="135"/>
      <c r="C43" s="135"/>
      <c r="D43" s="135">
        <v>454</v>
      </c>
      <c r="E43" s="135"/>
      <c r="F43" s="135"/>
      <c r="G43" s="143">
        <v>277</v>
      </c>
      <c r="H43" s="143">
        <f t="shared" si="4"/>
        <v>731</v>
      </c>
      <c r="I43" s="136">
        <f t="shared" si="5"/>
        <v>20.305555555555557</v>
      </c>
    </row>
    <row r="44" spans="1:9" s="138" customFormat="1" ht="20.25" customHeight="1">
      <c r="A44" s="134" t="s">
        <v>182</v>
      </c>
      <c r="B44" s="135"/>
      <c r="C44" s="135"/>
      <c r="D44" s="135">
        <v>2027</v>
      </c>
      <c r="E44" s="135"/>
      <c r="F44" s="135"/>
      <c r="G44" s="143">
        <v>75</v>
      </c>
      <c r="H44" s="143">
        <f t="shared" si="4"/>
        <v>2102</v>
      </c>
      <c r="I44" s="136">
        <f t="shared" si="5"/>
        <v>58.388888888888886</v>
      </c>
    </row>
    <row r="45" spans="1:9" s="138" customFormat="1" ht="20.25" customHeight="1">
      <c r="A45" s="134" t="s">
        <v>172</v>
      </c>
      <c r="B45" s="135"/>
      <c r="C45" s="135"/>
      <c r="D45" s="135">
        <v>1459</v>
      </c>
      <c r="E45" s="135"/>
      <c r="F45" s="135"/>
      <c r="G45" s="143">
        <v>973</v>
      </c>
      <c r="H45" s="143">
        <f t="shared" si="4"/>
        <v>2432</v>
      </c>
      <c r="I45" s="136">
        <f t="shared" si="5"/>
        <v>67.55555555555556</v>
      </c>
    </row>
    <row r="46" spans="1:9" s="138" customFormat="1" ht="20.25" customHeight="1">
      <c r="A46" s="134" t="s">
        <v>173</v>
      </c>
      <c r="B46" s="135"/>
      <c r="C46" s="135"/>
      <c r="D46" s="135">
        <v>4152</v>
      </c>
      <c r="E46" s="135"/>
      <c r="F46" s="135"/>
      <c r="G46" s="143">
        <v>7506</v>
      </c>
      <c r="H46" s="143">
        <f t="shared" si="4"/>
        <v>11658</v>
      </c>
      <c r="I46" s="136">
        <f t="shared" si="5"/>
        <v>323.8333333333333</v>
      </c>
    </row>
    <row r="47" spans="1:9" s="138" customFormat="1" ht="20.25" customHeight="1">
      <c r="A47" s="139" t="s">
        <v>174</v>
      </c>
      <c r="B47" s="135"/>
      <c r="C47" s="135"/>
      <c r="D47" s="135">
        <v>2497</v>
      </c>
      <c r="E47" s="135"/>
      <c r="F47" s="135"/>
      <c r="G47" s="143">
        <v>3856</v>
      </c>
      <c r="H47" s="143">
        <f t="shared" si="4"/>
        <v>6353</v>
      </c>
      <c r="I47" s="136">
        <f t="shared" si="5"/>
        <v>176.47222222222223</v>
      </c>
    </row>
    <row r="48" spans="1:9" s="138" customFormat="1" ht="21">
      <c r="A48" s="140" t="s">
        <v>183</v>
      </c>
      <c r="B48" s="141"/>
      <c r="C48" s="141"/>
      <c r="D48" s="141">
        <f>SUM(D38:D47)</f>
        <v>32164</v>
      </c>
      <c r="E48" s="141"/>
      <c r="F48" s="141"/>
      <c r="G48" s="141">
        <f>SUM(G38:G47)</f>
        <v>31126</v>
      </c>
      <c r="H48" s="141">
        <f>SUM(H38:H47)</f>
        <v>63290</v>
      </c>
      <c r="I48" s="142">
        <f>SUM(I38:I47)</f>
        <v>1726.0277777777778</v>
      </c>
    </row>
    <row r="49" spans="1:9" s="138" customFormat="1" ht="21">
      <c r="A49" s="192" t="s">
        <v>184</v>
      </c>
      <c r="B49" s="193"/>
      <c r="C49" s="193"/>
      <c r="D49" s="193"/>
      <c r="E49" s="193"/>
      <c r="F49" s="193"/>
      <c r="G49" s="193"/>
      <c r="H49" s="193"/>
      <c r="I49" s="194"/>
    </row>
    <row r="50" spans="1:10" s="138" customFormat="1" ht="20.25" customHeight="1">
      <c r="A50" s="134" t="s">
        <v>167</v>
      </c>
      <c r="B50" s="135"/>
      <c r="C50" s="135"/>
      <c r="D50" s="135">
        <v>2353</v>
      </c>
      <c r="E50" s="135"/>
      <c r="F50" s="135"/>
      <c r="G50" s="135">
        <v>3452</v>
      </c>
      <c r="H50" s="135">
        <f>D50+G50</f>
        <v>5805</v>
      </c>
      <c r="I50" s="136">
        <f>H50/36</f>
        <v>161.25</v>
      </c>
      <c r="J50" s="146"/>
    </row>
    <row r="51" spans="1:9" s="138" customFormat="1" ht="20.25" customHeight="1">
      <c r="A51" s="134" t="s">
        <v>170</v>
      </c>
      <c r="B51" s="135"/>
      <c r="C51" s="135"/>
      <c r="D51" s="135">
        <v>5604</v>
      </c>
      <c r="E51" s="135"/>
      <c r="F51" s="135"/>
      <c r="G51" s="135">
        <v>4194</v>
      </c>
      <c r="H51" s="135">
        <f>D51+G51</f>
        <v>9798</v>
      </c>
      <c r="I51" s="136">
        <f>H51/36</f>
        <v>272.1666666666667</v>
      </c>
    </row>
    <row r="52" spans="1:9" s="138" customFormat="1" ht="20.25" customHeight="1">
      <c r="A52" s="134" t="s">
        <v>172</v>
      </c>
      <c r="B52" s="135"/>
      <c r="C52" s="135"/>
      <c r="D52" s="135">
        <v>1217</v>
      </c>
      <c r="E52" s="135"/>
      <c r="F52" s="135"/>
      <c r="G52" s="135">
        <v>991</v>
      </c>
      <c r="H52" s="135">
        <f>D52+G52</f>
        <v>2208</v>
      </c>
      <c r="I52" s="136">
        <f>H52/36</f>
        <v>61.333333333333336</v>
      </c>
    </row>
    <row r="53" spans="1:9" s="138" customFormat="1" ht="20.25" customHeight="1">
      <c r="A53" s="134" t="s">
        <v>185</v>
      </c>
      <c r="B53" s="135"/>
      <c r="C53" s="135"/>
      <c r="D53" s="135">
        <v>4005</v>
      </c>
      <c r="E53" s="135"/>
      <c r="F53" s="135"/>
      <c r="G53" s="135">
        <v>3153</v>
      </c>
      <c r="H53" s="135">
        <f>D53+G53</f>
        <v>7158</v>
      </c>
      <c r="I53" s="136">
        <f>H53/24</f>
        <v>298.25</v>
      </c>
    </row>
    <row r="54" spans="1:9" s="138" customFormat="1" ht="19.5" customHeight="1">
      <c r="A54" s="134" t="s">
        <v>179</v>
      </c>
      <c r="B54" s="135"/>
      <c r="C54" s="135"/>
      <c r="D54" s="135">
        <v>0</v>
      </c>
      <c r="E54" s="135"/>
      <c r="F54" s="135"/>
      <c r="G54" s="135">
        <v>192</v>
      </c>
      <c r="H54" s="143">
        <f>D54+G54</f>
        <v>192</v>
      </c>
      <c r="I54" s="136">
        <f>H54/12</f>
        <v>16</v>
      </c>
    </row>
    <row r="55" spans="1:11" s="138" customFormat="1" ht="21">
      <c r="A55" s="140" t="s">
        <v>186</v>
      </c>
      <c r="B55" s="141"/>
      <c r="C55" s="141"/>
      <c r="D55" s="141">
        <f>SUM(D50:D54)</f>
        <v>13179</v>
      </c>
      <c r="E55" s="141"/>
      <c r="F55" s="141"/>
      <c r="G55" s="141">
        <f>SUM(G50:G54)</f>
        <v>11982</v>
      </c>
      <c r="H55" s="141">
        <f>SUM(H50:H54)</f>
        <v>25161</v>
      </c>
      <c r="I55" s="142">
        <f>SUM(I50:I54)</f>
        <v>809</v>
      </c>
      <c r="K55" s="146"/>
    </row>
    <row r="56" spans="1:9" s="138" customFormat="1" ht="21">
      <c r="A56" s="192" t="s">
        <v>187</v>
      </c>
      <c r="B56" s="193"/>
      <c r="C56" s="193"/>
      <c r="D56" s="193"/>
      <c r="E56" s="193"/>
      <c r="F56" s="193"/>
      <c r="G56" s="193"/>
      <c r="H56" s="193"/>
      <c r="I56" s="194"/>
    </row>
    <row r="57" spans="1:9" s="138" customFormat="1" ht="21">
      <c r="A57" s="134" t="s">
        <v>168</v>
      </c>
      <c r="B57" s="135"/>
      <c r="C57" s="135"/>
      <c r="D57" s="135">
        <v>5911</v>
      </c>
      <c r="E57" s="135"/>
      <c r="F57" s="135"/>
      <c r="G57" s="135">
        <v>5901</v>
      </c>
      <c r="H57" s="135">
        <f>D57+G57</f>
        <v>11812</v>
      </c>
      <c r="I57" s="136">
        <f>H57/36</f>
        <v>328.1111111111111</v>
      </c>
    </row>
    <row r="58" spans="1:9" s="138" customFormat="1" ht="21">
      <c r="A58" s="134" t="s">
        <v>170</v>
      </c>
      <c r="B58" s="135"/>
      <c r="C58" s="135"/>
      <c r="D58" s="135">
        <v>1086</v>
      </c>
      <c r="E58" s="135"/>
      <c r="F58" s="135"/>
      <c r="G58" s="135">
        <v>499</v>
      </c>
      <c r="H58" s="135">
        <f>D58+G58</f>
        <v>1585</v>
      </c>
      <c r="I58" s="136">
        <f>H58/36</f>
        <v>44.02777777777778</v>
      </c>
    </row>
    <row r="59" spans="1:9" s="138" customFormat="1" ht="20.25" customHeight="1">
      <c r="A59" s="134" t="s">
        <v>171</v>
      </c>
      <c r="B59" s="135"/>
      <c r="C59" s="135"/>
      <c r="D59" s="135">
        <v>0</v>
      </c>
      <c r="E59" s="135"/>
      <c r="F59" s="135"/>
      <c r="G59" s="135">
        <v>252</v>
      </c>
      <c r="H59" s="135">
        <f>D59+G59</f>
        <v>252</v>
      </c>
      <c r="I59" s="136">
        <f>H59/18</f>
        <v>14</v>
      </c>
    </row>
    <row r="60" spans="1:9" s="138" customFormat="1" ht="21">
      <c r="A60" s="140" t="s">
        <v>188</v>
      </c>
      <c r="B60" s="141"/>
      <c r="C60" s="141"/>
      <c r="D60" s="141">
        <f>SUM(D57:D59)</f>
        <v>6997</v>
      </c>
      <c r="E60" s="141"/>
      <c r="F60" s="141"/>
      <c r="G60" s="141">
        <f>SUM(G57:G59)</f>
        <v>6652</v>
      </c>
      <c r="H60" s="141">
        <f>SUM(H57:H59)</f>
        <v>13649</v>
      </c>
      <c r="I60" s="142">
        <f>SUM(I57:I59)</f>
        <v>386.13888888888886</v>
      </c>
    </row>
    <row r="61" spans="1:9" s="138" customFormat="1" ht="21">
      <c r="A61" s="192" t="s">
        <v>189</v>
      </c>
      <c r="B61" s="193"/>
      <c r="C61" s="193"/>
      <c r="D61" s="193"/>
      <c r="E61" s="193"/>
      <c r="F61" s="193"/>
      <c r="G61" s="193"/>
      <c r="H61" s="193"/>
      <c r="I61" s="194"/>
    </row>
    <row r="62" spans="1:9" s="138" customFormat="1" ht="20.25" customHeight="1">
      <c r="A62" s="134" t="s">
        <v>168</v>
      </c>
      <c r="B62" s="135"/>
      <c r="C62" s="135"/>
      <c r="D62" s="135">
        <v>11633</v>
      </c>
      <c r="E62" s="135"/>
      <c r="F62" s="135"/>
      <c r="G62" s="135">
        <v>12864</v>
      </c>
      <c r="H62" s="135">
        <f>D62+G62</f>
        <v>24497</v>
      </c>
      <c r="I62" s="136">
        <f>H62/36</f>
        <v>680.4722222222222</v>
      </c>
    </row>
    <row r="63" spans="1:9" s="138" customFormat="1" ht="20.25" customHeight="1">
      <c r="A63" s="134" t="s">
        <v>170</v>
      </c>
      <c r="B63" s="135"/>
      <c r="C63" s="135"/>
      <c r="D63" s="135">
        <v>2871</v>
      </c>
      <c r="E63" s="135"/>
      <c r="F63" s="135"/>
      <c r="G63" s="135">
        <v>2010</v>
      </c>
      <c r="H63" s="135">
        <f>D63+G63</f>
        <v>4881</v>
      </c>
      <c r="I63" s="136">
        <f>H63/36</f>
        <v>135.58333333333334</v>
      </c>
    </row>
    <row r="64" spans="1:9" s="138" customFormat="1" ht="20.25" customHeight="1">
      <c r="A64" s="134" t="s">
        <v>173</v>
      </c>
      <c r="B64" s="135"/>
      <c r="C64" s="135"/>
      <c r="D64" s="135">
        <v>0</v>
      </c>
      <c r="E64" s="135"/>
      <c r="F64" s="135"/>
      <c r="G64" s="143">
        <v>675</v>
      </c>
      <c r="H64" s="143">
        <f>D64+G64</f>
        <v>675</v>
      </c>
      <c r="I64" s="136">
        <f>H64/18</f>
        <v>37.5</v>
      </c>
    </row>
    <row r="65" spans="1:9" s="138" customFormat="1" ht="20.25" customHeight="1">
      <c r="A65" s="134" t="s">
        <v>179</v>
      </c>
      <c r="B65" s="135"/>
      <c r="C65" s="135"/>
      <c r="D65" s="135">
        <v>552</v>
      </c>
      <c r="E65" s="135"/>
      <c r="F65" s="135"/>
      <c r="G65" s="135">
        <v>588</v>
      </c>
      <c r="H65" s="135">
        <f>D65+G65</f>
        <v>1140</v>
      </c>
      <c r="I65" s="136">
        <f>H65/24</f>
        <v>47.5</v>
      </c>
    </row>
    <row r="66" spans="1:9" s="138" customFormat="1" ht="21">
      <c r="A66" s="140" t="s">
        <v>190</v>
      </c>
      <c r="B66" s="141"/>
      <c r="C66" s="141"/>
      <c r="D66" s="141">
        <f>SUM(D62:D65)</f>
        <v>15056</v>
      </c>
      <c r="E66" s="141"/>
      <c r="F66" s="141"/>
      <c r="G66" s="141">
        <f>SUM(G62:G65)</f>
        <v>16137</v>
      </c>
      <c r="H66" s="141">
        <f>SUM(H62:H65)</f>
        <v>31193</v>
      </c>
      <c r="I66" s="142">
        <f>SUM(I62:I65)</f>
        <v>901.0555555555555</v>
      </c>
    </row>
    <row r="67" spans="1:9" s="138" customFormat="1" ht="21">
      <c r="A67" s="192" t="s">
        <v>191</v>
      </c>
      <c r="B67" s="193"/>
      <c r="C67" s="193"/>
      <c r="D67" s="193"/>
      <c r="E67" s="193"/>
      <c r="F67" s="193"/>
      <c r="G67" s="193"/>
      <c r="H67" s="193"/>
      <c r="I67" s="194"/>
    </row>
    <row r="68" spans="1:9" s="138" customFormat="1" ht="21">
      <c r="A68" s="134" t="s">
        <v>168</v>
      </c>
      <c r="B68" s="135"/>
      <c r="C68" s="135"/>
      <c r="D68" s="135">
        <v>6066</v>
      </c>
      <c r="E68" s="135"/>
      <c r="F68" s="135"/>
      <c r="G68" s="135">
        <v>8340</v>
      </c>
      <c r="H68" s="135">
        <f>D68+G68</f>
        <v>14406</v>
      </c>
      <c r="I68" s="136">
        <f>H68/36</f>
        <v>400.1666666666667</v>
      </c>
    </row>
    <row r="69" spans="1:9" s="138" customFormat="1" ht="21">
      <c r="A69" s="140" t="s">
        <v>192</v>
      </c>
      <c r="B69" s="141"/>
      <c r="C69" s="141"/>
      <c r="D69" s="141">
        <f>SUM(D68:D68)</f>
        <v>6066</v>
      </c>
      <c r="E69" s="141"/>
      <c r="F69" s="141"/>
      <c r="G69" s="141">
        <f>SUM(G68:G68)</f>
        <v>8340</v>
      </c>
      <c r="H69" s="141">
        <f>SUM(H68:H68)</f>
        <v>14406</v>
      </c>
      <c r="I69" s="142">
        <f>SUM(I68:I68)</f>
        <v>400.1666666666667</v>
      </c>
    </row>
    <row r="70" spans="1:9" s="138" customFormat="1" ht="21">
      <c r="A70" s="192" t="s">
        <v>193</v>
      </c>
      <c r="B70" s="193"/>
      <c r="C70" s="193"/>
      <c r="D70" s="193"/>
      <c r="E70" s="193"/>
      <c r="F70" s="193"/>
      <c r="G70" s="193"/>
      <c r="H70" s="193"/>
      <c r="I70" s="194"/>
    </row>
    <row r="71" spans="1:9" s="138" customFormat="1" ht="21">
      <c r="A71" s="134" t="s">
        <v>168</v>
      </c>
      <c r="B71" s="135"/>
      <c r="C71" s="135"/>
      <c r="D71" s="135">
        <v>4194</v>
      </c>
      <c r="E71" s="135"/>
      <c r="F71" s="135"/>
      <c r="G71" s="135">
        <v>4877</v>
      </c>
      <c r="H71" s="135">
        <f>D71+G71</f>
        <v>9071</v>
      </c>
      <c r="I71" s="136">
        <f>H71/36</f>
        <v>251.97222222222223</v>
      </c>
    </row>
    <row r="72" spans="1:9" s="138" customFormat="1" ht="21.75" thickBot="1">
      <c r="A72" s="147" t="s">
        <v>194</v>
      </c>
      <c r="B72" s="148"/>
      <c r="C72" s="148"/>
      <c r="D72" s="148">
        <f>SUM(D71)</f>
        <v>4194</v>
      </c>
      <c r="E72" s="148"/>
      <c r="F72" s="148"/>
      <c r="G72" s="148">
        <f>SUM(G71)</f>
        <v>4877</v>
      </c>
      <c r="H72" s="148">
        <f>SUM(H71)</f>
        <v>9071</v>
      </c>
      <c r="I72" s="149">
        <f>SUM(I71)</f>
        <v>251.97222222222223</v>
      </c>
    </row>
    <row r="73" spans="1:9" s="138" customFormat="1" ht="24" thickBot="1">
      <c r="A73" s="150" t="s">
        <v>195</v>
      </c>
      <c r="B73" s="151"/>
      <c r="C73" s="151"/>
      <c r="D73" s="151">
        <f>SUM(D72+D69+D66+D60+D55+D48+D36+D28+D17)</f>
        <v>182404</v>
      </c>
      <c r="E73" s="151"/>
      <c r="F73" s="151"/>
      <c r="G73" s="151">
        <f>SUM(G72+G69+G66+G60+G55+G48+G36+G28+G17)</f>
        <v>197606</v>
      </c>
      <c r="H73" s="151">
        <f>SUM(H72+H69+H66+H60+H55+H48+H36+H28+H17)</f>
        <v>380010</v>
      </c>
      <c r="I73" s="152">
        <f>SUM(I72+I69+I66+I60+I55+I48+I36+I28+I17)</f>
        <v>10673.156432748538</v>
      </c>
    </row>
    <row r="74" ht="11.25" customHeight="1" thickBot="1"/>
    <row r="75" spans="1:9" ht="29.25" customHeight="1">
      <c r="A75" s="195" t="s">
        <v>196</v>
      </c>
      <c r="B75" s="196"/>
      <c r="C75" s="196"/>
      <c r="D75" s="197"/>
      <c r="E75" s="198" t="s">
        <v>197</v>
      </c>
      <c r="F75" s="199"/>
      <c r="G75" s="199"/>
      <c r="H75" s="199"/>
      <c r="I75" s="200"/>
    </row>
    <row r="76" spans="1:9" ht="21.75" customHeight="1">
      <c r="A76" s="181" t="str">
        <f>"คหกรรม - ป.โท     =         47.50 X 2   =    "</f>
        <v>คหกรรม - ป.โท     =         47.50 X 2   =    </v>
      </c>
      <c r="B76" s="182"/>
      <c r="C76" s="183"/>
      <c r="D76" s="154">
        <f>SUM(I65*2)</f>
        <v>95</v>
      </c>
      <c r="E76" s="155"/>
      <c r="F76" s="156" t="s">
        <v>198</v>
      </c>
      <c r="G76" s="157">
        <f>SUM(I62:I64)</f>
        <v>853.5555555555555</v>
      </c>
      <c r="H76" s="158">
        <f>SUM(D76)</f>
        <v>95</v>
      </c>
      <c r="I76" s="159">
        <f>SUM(G76:H76)</f>
        <v>948.5555555555555</v>
      </c>
    </row>
    <row r="77" spans="1:9" ht="21.75" customHeight="1">
      <c r="A77" s="184" t="str">
        <f>"บริหาร - ป.โท      =     132.25 X 1.8   =    "</f>
        <v>บริหาร - ป.โท      =     132.25 X 1.8   =    </v>
      </c>
      <c r="B77" s="185"/>
      <c r="C77" s="186"/>
      <c r="D77" s="154">
        <f>SUM(I35*1.8)</f>
        <v>238.05</v>
      </c>
      <c r="E77" s="160"/>
      <c r="F77" s="161" t="s">
        <v>199</v>
      </c>
      <c r="G77" s="162">
        <f>SUM(I30:I34)</f>
        <v>2731.709064327485</v>
      </c>
      <c r="H77" s="163">
        <f>SUM(D77)</f>
        <v>238.05</v>
      </c>
      <c r="I77" s="164">
        <f>SUM(G77:H77)</f>
        <v>2969.7590643274852</v>
      </c>
    </row>
    <row r="78" spans="1:9" ht="21.75" customHeight="1">
      <c r="A78" s="187" t="str">
        <f>"ครุศาสตร์ฯ - ป.บัณฑิต, ป.โท     =   (298.25 X 1.5) + (16 X 1.5)   =    "</f>
        <v>ครุศาสตร์ฯ - ป.บัณฑิต, ป.โท     =   (298.25 X 1.5) + (16 X 1.5)   =    </v>
      </c>
      <c r="B78" s="188"/>
      <c r="C78" s="189"/>
      <c r="D78" s="165">
        <f>(I53*1.5)+(I54*1.5)</f>
        <v>471.375</v>
      </c>
      <c r="E78" s="166"/>
      <c r="F78" s="167" t="s">
        <v>200</v>
      </c>
      <c r="G78" s="162">
        <f>SUM(I50:I52)</f>
        <v>494.75</v>
      </c>
      <c r="H78" s="163">
        <f>SUM(D78)</f>
        <v>471.375</v>
      </c>
      <c r="I78" s="164">
        <f>SUM(G78:H78)</f>
        <v>966.125</v>
      </c>
    </row>
    <row r="79" spans="1:9" ht="29.25" customHeight="1" thickBot="1">
      <c r="A79" s="190" t="s">
        <v>201</v>
      </c>
      <c r="B79" s="191"/>
      <c r="C79" s="191"/>
      <c r="D79" s="191"/>
      <c r="E79" s="191"/>
      <c r="F79" s="168">
        <f>I17+I28+I48+I60+I69+I72+I76+I77+I78</f>
        <v>10983.581432748539</v>
      </c>
      <c r="G79" s="180"/>
      <c r="H79" s="180"/>
      <c r="I79" s="169"/>
    </row>
  </sheetData>
  <mergeCells count="28">
    <mergeCell ref="A1:I1"/>
    <mergeCell ref="A2:I2"/>
    <mergeCell ref="A3:I3"/>
    <mergeCell ref="A4:A6"/>
    <mergeCell ref="B4:C4"/>
    <mergeCell ref="D4:D5"/>
    <mergeCell ref="E4:F4"/>
    <mergeCell ref="G4:G5"/>
    <mergeCell ref="H4:H5"/>
    <mergeCell ref="B5:C5"/>
    <mergeCell ref="E5:F5"/>
    <mergeCell ref="I5:I6"/>
    <mergeCell ref="A7:I7"/>
    <mergeCell ref="A18:I18"/>
    <mergeCell ref="A29:I29"/>
    <mergeCell ref="A37:I37"/>
    <mergeCell ref="A49:I49"/>
    <mergeCell ref="A56:I56"/>
    <mergeCell ref="A61:I61"/>
    <mergeCell ref="A67:I67"/>
    <mergeCell ref="A70:I70"/>
    <mergeCell ref="A75:D75"/>
    <mergeCell ref="E75:I75"/>
    <mergeCell ref="G79:H79"/>
    <mergeCell ref="A76:C76"/>
    <mergeCell ref="A77:C77"/>
    <mergeCell ref="A78:C78"/>
    <mergeCell ref="A79:E79"/>
  </mergeCells>
  <dataValidations count="17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3 A56:I56">
      <formula1>#REF!</formula1>
      <formula2>A53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4:A55">
      <formula1>#REF!</formula1>
      <formula2>A54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A79:E79 F76:F78">
      <formula1>A79</formula1>
      <formula2>#REF!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A23 A12:A13">
      <formula1>IO65499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4">
      <formula1>IO65500</formula1>
      <formula2>A24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1:I61 A62:A63 A60">
      <formula1>IO4</formula1>
      <formula2>A61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:A11">
      <formula1>IO65494</formula1>
      <formula2>A9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9 A70:I70 A71:A73 A39:A40 A51">
      <formula1>IO5</formula1>
      <formula2>A69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5 A21 A14:A16 A25:A27">
      <formula1>IO7</formula1>
      <formula2>A65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สิทธิ์ไม่เพียงพอ" error="คุณไม่มีสิทธิ์ในการแก้ไขข้อมูล อนุญาตให้นำข้อมูลไปใช้ได้อย่างเดียว !" sqref="E75 A75">
      <formula1>E75</formula1>
      <formula2>K79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6 A67:I67 A68 A50 A49:I49 A42:A48">
      <formula1>IO1</formula1>
      <formula2>A66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4">
      <formula1>IO9</formula1>
      <formula2>A64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37:I37 A28 A29:I29 A30:A36 A38 A41 A52">
      <formula1>IO65510</formula1>
      <formula2>A37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9">
      <formula1>IO5</formula1>
      <formula2>A59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7 A18:I18 A19 A57:A58">
      <formula1>IO65497</formula1>
      <formula2>A17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0 A8">
      <formula1>IO65506</formula1>
      <formula2>A20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:I2 A4:I7">
      <formula1>IO65488</formula1>
      <formula2>A1</formula2>
    </dataValidation>
  </dataValidation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95" r:id="rId1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K16" sqref="K16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4</v>
      </c>
      <c r="C4" s="177"/>
      <c r="D4" s="177" t="s">
        <v>5</v>
      </c>
      <c r="E4" s="177"/>
      <c r="F4" s="177" t="s">
        <v>6</v>
      </c>
      <c r="G4" s="177"/>
      <c r="H4" s="177" t="s">
        <v>4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25</v>
      </c>
      <c r="B8" s="37">
        <v>0</v>
      </c>
      <c r="C8" s="38">
        <v>0</v>
      </c>
      <c r="D8" s="37">
        <v>1440</v>
      </c>
      <c r="E8" s="38">
        <v>80</v>
      </c>
      <c r="F8" s="37">
        <v>675</v>
      </c>
      <c r="G8" s="38">
        <v>37.5</v>
      </c>
      <c r="H8" s="37">
        <v>0</v>
      </c>
      <c r="I8" s="38">
        <v>0</v>
      </c>
      <c r="J8" s="37">
        <v>2435</v>
      </c>
      <c r="K8" s="38">
        <v>135.27777777777777</v>
      </c>
      <c r="L8" s="37">
        <v>875</v>
      </c>
      <c r="M8" s="38">
        <v>48.611111111111114</v>
      </c>
      <c r="N8" s="29">
        <f>SUM((B8+D8+F8+H8+J8+L8)/36)</f>
        <v>150.69444444444446</v>
      </c>
    </row>
    <row r="9" spans="1:14" ht="22.5" customHeight="1">
      <c r="A9" s="9" t="s">
        <v>26</v>
      </c>
      <c r="B9" s="20">
        <v>0</v>
      </c>
      <c r="C9" s="21">
        <v>0</v>
      </c>
      <c r="D9" s="44">
        <v>380</v>
      </c>
      <c r="E9" s="45">
        <v>21.111111111111114</v>
      </c>
      <c r="F9" s="44">
        <v>340</v>
      </c>
      <c r="G9" s="45">
        <v>18.88888888888889</v>
      </c>
      <c r="H9" s="20">
        <v>0</v>
      </c>
      <c r="I9" s="21">
        <v>0</v>
      </c>
      <c r="J9" s="20">
        <v>1029</v>
      </c>
      <c r="K9" s="21">
        <v>57.16666666666666</v>
      </c>
      <c r="L9" s="20">
        <v>349</v>
      </c>
      <c r="M9" s="21">
        <v>19.38888888888889</v>
      </c>
      <c r="N9" s="30">
        <f>SUM((B9+D9+F9+H9+J9+L9)/36)</f>
        <v>58.27777777777778</v>
      </c>
    </row>
    <row r="10" spans="1:14" ht="24" customHeight="1" thickBot="1">
      <c r="A10" s="91" t="s">
        <v>19</v>
      </c>
      <c r="B10" s="82">
        <f aca="true" t="shared" si="0" ref="B10:N10">SUM(B8:B9)</f>
        <v>0</v>
      </c>
      <c r="C10" s="82">
        <f t="shared" si="0"/>
        <v>0</v>
      </c>
      <c r="D10" s="82">
        <f t="shared" si="0"/>
        <v>1820</v>
      </c>
      <c r="E10" s="82">
        <f t="shared" si="0"/>
        <v>101.11111111111111</v>
      </c>
      <c r="F10" s="82">
        <f t="shared" si="0"/>
        <v>1015</v>
      </c>
      <c r="G10" s="90">
        <f t="shared" si="0"/>
        <v>56.388888888888886</v>
      </c>
      <c r="H10" s="82">
        <f t="shared" si="0"/>
        <v>0</v>
      </c>
      <c r="I10" s="82">
        <f t="shared" si="0"/>
        <v>0</v>
      </c>
      <c r="J10" s="82">
        <f t="shared" si="0"/>
        <v>3464</v>
      </c>
      <c r="K10" s="90">
        <f t="shared" si="0"/>
        <v>192.44444444444443</v>
      </c>
      <c r="L10" s="82">
        <f t="shared" si="0"/>
        <v>1224</v>
      </c>
      <c r="M10" s="90">
        <f t="shared" si="0"/>
        <v>68</v>
      </c>
      <c r="N10" s="92">
        <f t="shared" si="0"/>
        <v>208.97222222222223</v>
      </c>
    </row>
    <row r="11" spans="1:14" ht="22.5" customHeight="1">
      <c r="A11" s="10" t="s">
        <v>20</v>
      </c>
      <c r="B11" s="37"/>
      <c r="C11" s="38"/>
      <c r="D11" s="37"/>
      <c r="E11" s="38"/>
      <c r="F11" s="37"/>
      <c r="G11" s="38"/>
      <c r="H11" s="37"/>
      <c r="I11" s="38"/>
      <c r="J11" s="37"/>
      <c r="K11" s="38"/>
      <c r="L11" s="37"/>
      <c r="M11" s="38"/>
      <c r="N11" s="29"/>
    </row>
    <row r="12" spans="1:14" ht="22.5" customHeight="1">
      <c r="A12" s="33" t="s">
        <v>25</v>
      </c>
      <c r="B12" s="34">
        <v>0</v>
      </c>
      <c r="C12" s="35">
        <v>0</v>
      </c>
      <c r="D12" s="34">
        <v>657</v>
      </c>
      <c r="E12" s="35">
        <v>36.5</v>
      </c>
      <c r="F12" s="34">
        <v>336</v>
      </c>
      <c r="G12" s="35">
        <v>18.666666666666664</v>
      </c>
      <c r="H12" s="37">
        <v>0</v>
      </c>
      <c r="I12" s="38">
        <v>0</v>
      </c>
      <c r="J12" s="37">
        <v>1150</v>
      </c>
      <c r="K12" s="38">
        <v>63.888888888888886</v>
      </c>
      <c r="L12" s="37">
        <v>309</v>
      </c>
      <c r="M12" s="38">
        <v>17.166666666666664</v>
      </c>
      <c r="N12" s="29">
        <f>SUM((B12+D12+F12+H12+J12+L12)/36)</f>
        <v>68.11111111111111</v>
      </c>
    </row>
    <row r="13" spans="1:14" ht="24" customHeight="1" thickBot="1">
      <c r="A13" s="11" t="s">
        <v>21</v>
      </c>
      <c r="B13" s="39">
        <f aca="true" t="shared" si="1" ref="B13:N13">SUM(B12)</f>
        <v>0</v>
      </c>
      <c r="C13" s="39">
        <f t="shared" si="1"/>
        <v>0</v>
      </c>
      <c r="D13" s="39">
        <f t="shared" si="1"/>
        <v>657</v>
      </c>
      <c r="E13" s="39">
        <f t="shared" si="1"/>
        <v>36.5</v>
      </c>
      <c r="F13" s="39">
        <f t="shared" si="1"/>
        <v>336</v>
      </c>
      <c r="G13" s="46">
        <f t="shared" si="1"/>
        <v>18.666666666666664</v>
      </c>
      <c r="H13" s="39">
        <f t="shared" si="1"/>
        <v>0</v>
      </c>
      <c r="I13" s="39">
        <f t="shared" si="1"/>
        <v>0</v>
      </c>
      <c r="J13" s="39">
        <f t="shared" si="1"/>
        <v>1150</v>
      </c>
      <c r="K13" s="39">
        <f t="shared" si="1"/>
        <v>63.888888888888886</v>
      </c>
      <c r="L13" s="39">
        <f t="shared" si="1"/>
        <v>309</v>
      </c>
      <c r="M13" s="46">
        <f t="shared" si="1"/>
        <v>17.166666666666664</v>
      </c>
      <c r="N13" s="40">
        <f t="shared" si="1"/>
        <v>68.11111111111111</v>
      </c>
    </row>
    <row r="14" spans="1:14" ht="24" customHeight="1" thickBot="1">
      <c r="A14" s="12" t="s">
        <v>22</v>
      </c>
      <c r="B14" s="41">
        <f aca="true" t="shared" si="2" ref="B14:N14">SUM(B10+B13)</f>
        <v>0</v>
      </c>
      <c r="C14" s="42">
        <f t="shared" si="2"/>
        <v>0</v>
      </c>
      <c r="D14" s="41">
        <f t="shared" si="2"/>
        <v>2477</v>
      </c>
      <c r="E14" s="42">
        <f t="shared" si="2"/>
        <v>137.61111111111111</v>
      </c>
      <c r="F14" s="41">
        <f t="shared" si="2"/>
        <v>1351</v>
      </c>
      <c r="G14" s="42">
        <f t="shared" si="2"/>
        <v>75.05555555555554</v>
      </c>
      <c r="H14" s="41">
        <f t="shared" si="2"/>
        <v>0</v>
      </c>
      <c r="I14" s="41">
        <f t="shared" si="2"/>
        <v>0</v>
      </c>
      <c r="J14" s="41">
        <f t="shared" si="2"/>
        <v>4614</v>
      </c>
      <c r="K14" s="42">
        <f t="shared" si="2"/>
        <v>256.3333333333333</v>
      </c>
      <c r="L14" s="41">
        <f t="shared" si="2"/>
        <v>1533</v>
      </c>
      <c r="M14" s="41">
        <f t="shared" si="2"/>
        <v>85.16666666666666</v>
      </c>
      <c r="N14" s="43">
        <f t="shared" si="2"/>
        <v>277.08333333333337</v>
      </c>
    </row>
    <row r="15" spans="9:14" ht="21">
      <c r="I15" s="27"/>
      <c r="K15" s="27"/>
      <c r="M15" s="27"/>
      <c r="N15" s="27"/>
    </row>
    <row r="16" spans="9:14" ht="21">
      <c r="I16" s="27"/>
      <c r="K16" s="27"/>
      <c r="M16" s="27"/>
      <c r="N16" s="27"/>
    </row>
    <row r="17" spans="13:14" ht="21">
      <c r="M17" s="27"/>
      <c r="N17" s="27"/>
    </row>
    <row r="18" spans="13:14" ht="21">
      <c r="M18" s="27"/>
      <c r="N18" s="27"/>
    </row>
  </sheetData>
  <mergeCells count="12">
    <mergeCell ref="B4:C4"/>
    <mergeCell ref="D4:E4"/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83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4</v>
      </c>
      <c r="C4" s="177"/>
      <c r="D4" s="177" t="s">
        <v>5</v>
      </c>
      <c r="E4" s="177"/>
      <c r="F4" s="177" t="s">
        <v>6</v>
      </c>
      <c r="G4" s="177"/>
      <c r="H4" s="177" t="s">
        <v>4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55</v>
      </c>
      <c r="D6" s="4"/>
      <c r="E6" s="5" t="s">
        <v>56</v>
      </c>
      <c r="F6" s="4"/>
      <c r="G6" s="6" t="s">
        <v>57</v>
      </c>
      <c r="H6" s="4"/>
      <c r="I6" s="5" t="s">
        <v>55</v>
      </c>
      <c r="J6" s="4"/>
      <c r="K6" s="5" t="s">
        <v>56</v>
      </c>
      <c r="L6" s="4"/>
      <c r="M6" s="6" t="s">
        <v>57</v>
      </c>
      <c r="N6" s="176"/>
    </row>
    <row r="7" spans="1:14" ht="22.5" customHeight="1">
      <c r="A7" s="7" t="s">
        <v>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8" t="s">
        <v>28</v>
      </c>
      <c r="B8" s="37">
        <v>807</v>
      </c>
      <c r="C8" s="38">
        <v>42.473684210526315</v>
      </c>
      <c r="D8" s="37">
        <v>0</v>
      </c>
      <c r="E8" s="38">
        <v>0</v>
      </c>
      <c r="F8" s="37">
        <v>157</v>
      </c>
      <c r="G8" s="38">
        <v>8.263157894736842</v>
      </c>
      <c r="H8" s="37">
        <v>450</v>
      </c>
      <c r="I8" s="38">
        <v>23.684210526315788</v>
      </c>
      <c r="J8" s="37">
        <v>57</v>
      </c>
      <c r="K8" s="38">
        <v>3</v>
      </c>
      <c r="L8" s="37">
        <v>136</v>
      </c>
      <c r="M8" s="38">
        <v>7.157894736842105</v>
      </c>
      <c r="N8" s="29">
        <f>SUM((B8+D8+F8+H8+J8+L8)/38)</f>
        <v>42.28947368421053</v>
      </c>
    </row>
    <row r="9" spans="1:14" ht="22.5" customHeight="1">
      <c r="A9" s="9" t="s">
        <v>32</v>
      </c>
      <c r="B9" s="20">
        <v>2253</v>
      </c>
      <c r="C9" s="21">
        <v>118.57894736842105</v>
      </c>
      <c r="D9" s="20">
        <v>51</v>
      </c>
      <c r="E9" s="21">
        <v>2.6842105263157894</v>
      </c>
      <c r="F9" s="20">
        <v>591</v>
      </c>
      <c r="G9" s="21">
        <v>31.105263157894736</v>
      </c>
      <c r="H9" s="20">
        <v>1287</v>
      </c>
      <c r="I9" s="21">
        <v>67.73684210526314</v>
      </c>
      <c r="J9" s="20">
        <v>126</v>
      </c>
      <c r="K9" s="21">
        <v>6.631578947368421</v>
      </c>
      <c r="L9" s="20">
        <v>248</v>
      </c>
      <c r="M9" s="21">
        <v>13.052631578947366</v>
      </c>
      <c r="N9" s="30">
        <f>SUM((B9+D9+F9+H9+J9+L9)/37)</f>
        <v>123.13513513513513</v>
      </c>
    </row>
    <row r="10" spans="1:14" ht="22.5" customHeight="1" thickBot="1">
      <c r="A10" s="9" t="s">
        <v>50</v>
      </c>
      <c r="B10" s="20">
        <v>7545</v>
      </c>
      <c r="C10" s="21">
        <v>397.1052631578948</v>
      </c>
      <c r="D10" s="20">
        <v>1209</v>
      </c>
      <c r="E10" s="21">
        <v>63.631578947368425</v>
      </c>
      <c r="F10" s="20">
        <v>1653</v>
      </c>
      <c r="G10" s="21">
        <v>87</v>
      </c>
      <c r="H10" s="20">
        <v>4812</v>
      </c>
      <c r="I10" s="21">
        <v>253.26315789473676</v>
      </c>
      <c r="J10" s="20">
        <v>303</v>
      </c>
      <c r="K10" s="21">
        <v>15.947368421052632</v>
      </c>
      <c r="L10" s="20">
        <v>1184</v>
      </c>
      <c r="M10" s="21">
        <v>62.31578947368421</v>
      </c>
      <c r="N10" s="30">
        <f>SUM((B10+D10+F10+H10+J10+L10)/38)</f>
        <v>439.63157894736844</v>
      </c>
    </row>
    <row r="11" spans="1:14" ht="24" customHeight="1" thickBot="1">
      <c r="A11" s="12" t="s">
        <v>22</v>
      </c>
      <c r="B11" s="41">
        <f aca="true" t="shared" si="0" ref="B11:N11">SUM(B8:B10)</f>
        <v>10605</v>
      </c>
      <c r="C11" s="41">
        <f t="shared" si="0"/>
        <v>558.1578947368422</v>
      </c>
      <c r="D11" s="41">
        <f t="shared" si="0"/>
        <v>1260</v>
      </c>
      <c r="E11" s="41">
        <f t="shared" si="0"/>
        <v>66.31578947368422</v>
      </c>
      <c r="F11" s="41">
        <f t="shared" si="0"/>
        <v>2401</v>
      </c>
      <c r="G11" s="41">
        <f t="shared" si="0"/>
        <v>126.36842105263158</v>
      </c>
      <c r="H11" s="41">
        <f t="shared" si="0"/>
        <v>6549</v>
      </c>
      <c r="I11" s="41">
        <f t="shared" si="0"/>
        <v>344.6842105263157</v>
      </c>
      <c r="J11" s="41">
        <f t="shared" si="0"/>
        <v>486</v>
      </c>
      <c r="K11" s="41">
        <f t="shared" si="0"/>
        <v>25.578947368421055</v>
      </c>
      <c r="L11" s="41">
        <f t="shared" si="0"/>
        <v>1568</v>
      </c>
      <c r="M11" s="41">
        <f t="shared" si="0"/>
        <v>82.52631578947368</v>
      </c>
      <c r="N11" s="47">
        <f t="shared" si="0"/>
        <v>605.0561877667141</v>
      </c>
    </row>
    <row r="12" spans="9:14" ht="21">
      <c r="I12" s="27"/>
      <c r="K12" s="27"/>
      <c r="M12" s="27"/>
      <c r="N12" s="27"/>
    </row>
    <row r="13" spans="9:14" ht="21">
      <c r="I13" s="27"/>
      <c r="K13" s="27"/>
      <c r="M13" s="27"/>
      <c r="N13" s="27"/>
    </row>
    <row r="14" spans="13:14" ht="21">
      <c r="M14" s="27"/>
      <c r="N14" s="27"/>
    </row>
    <row r="15" spans="13:14" ht="21">
      <c r="M15" s="27"/>
      <c r="N15" s="27"/>
    </row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4</v>
      </c>
      <c r="C4" s="177"/>
      <c r="D4" s="177" t="s">
        <v>5</v>
      </c>
      <c r="E4" s="177"/>
      <c r="F4" s="177" t="s">
        <v>6</v>
      </c>
      <c r="G4" s="177"/>
      <c r="H4" s="177" t="s">
        <v>4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56" t="s">
        <v>27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57" t="s">
        <v>28</v>
      </c>
      <c r="B8" s="37">
        <v>333</v>
      </c>
      <c r="C8" s="38">
        <v>18.5</v>
      </c>
      <c r="D8" s="37">
        <v>111</v>
      </c>
      <c r="E8" s="38">
        <v>6.166666666666667</v>
      </c>
      <c r="F8" s="37">
        <v>265</v>
      </c>
      <c r="G8" s="38">
        <v>14.722222222222223</v>
      </c>
      <c r="H8" s="37">
        <v>780</v>
      </c>
      <c r="I8" s="38">
        <v>43.333333333333336</v>
      </c>
      <c r="J8" s="37">
        <v>258</v>
      </c>
      <c r="K8" s="38">
        <v>14.333333333333332</v>
      </c>
      <c r="L8" s="37">
        <v>574</v>
      </c>
      <c r="M8" s="38">
        <v>31.888888888888893</v>
      </c>
      <c r="N8" s="29">
        <f aca="true" t="shared" si="0" ref="N8:N13">SUM((B8+D8+F8+H8+J8+L8)/36)</f>
        <v>64.47222222222223</v>
      </c>
    </row>
    <row r="9" spans="1:14" ht="22.5" customHeight="1">
      <c r="A9" s="50" t="s">
        <v>32</v>
      </c>
      <c r="B9" s="20">
        <v>957</v>
      </c>
      <c r="C9" s="21">
        <v>53.166666666666664</v>
      </c>
      <c r="D9" s="20">
        <v>252</v>
      </c>
      <c r="E9" s="21">
        <v>14</v>
      </c>
      <c r="F9" s="20">
        <v>330</v>
      </c>
      <c r="G9" s="21">
        <v>18.333333333333332</v>
      </c>
      <c r="H9" s="20">
        <v>2571</v>
      </c>
      <c r="I9" s="21">
        <v>142.83333333333331</v>
      </c>
      <c r="J9" s="20">
        <v>480</v>
      </c>
      <c r="K9" s="21">
        <v>26.666666666666668</v>
      </c>
      <c r="L9" s="20">
        <v>1206</v>
      </c>
      <c r="M9" s="21">
        <v>67</v>
      </c>
      <c r="N9" s="30">
        <f t="shared" si="0"/>
        <v>161</v>
      </c>
    </row>
    <row r="10" spans="1:14" ht="22.5" customHeight="1">
      <c r="A10" s="64" t="s">
        <v>29</v>
      </c>
      <c r="B10" s="20">
        <v>957</v>
      </c>
      <c r="C10" s="21">
        <v>53.166666666666664</v>
      </c>
      <c r="D10" s="20">
        <v>252</v>
      </c>
      <c r="E10" s="21">
        <v>14</v>
      </c>
      <c r="F10" s="20">
        <v>330</v>
      </c>
      <c r="G10" s="21">
        <v>18.333333333333332</v>
      </c>
      <c r="H10" s="20">
        <v>1683</v>
      </c>
      <c r="I10" s="21">
        <v>93.5</v>
      </c>
      <c r="J10" s="20">
        <v>219</v>
      </c>
      <c r="K10" s="21">
        <v>12.166666666666666</v>
      </c>
      <c r="L10" s="20">
        <v>1335</v>
      </c>
      <c r="M10" s="21">
        <v>74.16666666666666</v>
      </c>
      <c r="N10" s="30">
        <f t="shared" si="0"/>
        <v>132.66666666666666</v>
      </c>
    </row>
    <row r="11" spans="1:14" ht="22.5" customHeight="1">
      <c r="A11" s="64" t="s">
        <v>30</v>
      </c>
      <c r="B11" s="20">
        <v>1353</v>
      </c>
      <c r="C11" s="21">
        <v>75.16666666666667</v>
      </c>
      <c r="D11" s="20">
        <v>210</v>
      </c>
      <c r="E11" s="21">
        <v>11.666666666666666</v>
      </c>
      <c r="F11" s="20">
        <v>0</v>
      </c>
      <c r="G11" s="21">
        <v>0</v>
      </c>
      <c r="H11" s="20">
        <v>894</v>
      </c>
      <c r="I11" s="21">
        <v>49.666666666666664</v>
      </c>
      <c r="J11" s="20">
        <v>0</v>
      </c>
      <c r="K11" s="21">
        <v>0</v>
      </c>
      <c r="L11" s="20">
        <v>192</v>
      </c>
      <c r="M11" s="21">
        <v>10.666666666666668</v>
      </c>
      <c r="N11" s="30">
        <f t="shared" si="0"/>
        <v>73.58333333333333</v>
      </c>
    </row>
    <row r="12" spans="1:14" ht="22.5" customHeight="1">
      <c r="A12" s="64" t="s">
        <v>31</v>
      </c>
      <c r="B12" s="20">
        <v>1044</v>
      </c>
      <c r="C12" s="21">
        <v>58</v>
      </c>
      <c r="D12" s="20">
        <v>81</v>
      </c>
      <c r="E12" s="21">
        <v>4.5</v>
      </c>
      <c r="F12" s="20">
        <v>168</v>
      </c>
      <c r="G12" s="21">
        <v>9.333333333333334</v>
      </c>
      <c r="H12" s="20">
        <v>546</v>
      </c>
      <c r="I12" s="21">
        <v>30.33333333333333</v>
      </c>
      <c r="J12" s="20">
        <v>0</v>
      </c>
      <c r="K12" s="21">
        <v>0</v>
      </c>
      <c r="L12" s="20">
        <v>171</v>
      </c>
      <c r="M12" s="21">
        <v>9.5</v>
      </c>
      <c r="N12" s="30">
        <f t="shared" si="0"/>
        <v>55.833333333333336</v>
      </c>
    </row>
    <row r="13" spans="1:14" ht="22.5" customHeight="1">
      <c r="A13" s="50" t="s">
        <v>33</v>
      </c>
      <c r="B13" s="20">
        <v>2850</v>
      </c>
      <c r="C13" s="21">
        <v>158.33333333333337</v>
      </c>
      <c r="D13" s="20">
        <v>771</v>
      </c>
      <c r="E13" s="21">
        <v>42.83333333333333</v>
      </c>
      <c r="F13" s="20">
        <v>676</v>
      </c>
      <c r="G13" s="21">
        <v>37.55555555555556</v>
      </c>
      <c r="H13" s="20">
        <v>3834</v>
      </c>
      <c r="I13" s="21">
        <v>213</v>
      </c>
      <c r="J13" s="20">
        <v>771</v>
      </c>
      <c r="K13" s="21">
        <v>42.83333333333333</v>
      </c>
      <c r="L13" s="20">
        <v>1603</v>
      </c>
      <c r="M13" s="21">
        <v>89.05555555555556</v>
      </c>
      <c r="N13" s="30">
        <f t="shared" si="0"/>
        <v>291.80555555555554</v>
      </c>
    </row>
    <row r="14" spans="1:14" ht="22.5" customHeight="1">
      <c r="A14" s="50" t="s">
        <v>34</v>
      </c>
      <c r="B14" s="20">
        <v>366</v>
      </c>
      <c r="C14" s="21">
        <v>20.333333333333336</v>
      </c>
      <c r="D14" s="20">
        <v>0</v>
      </c>
      <c r="E14" s="21">
        <v>0</v>
      </c>
      <c r="F14" s="20">
        <v>213</v>
      </c>
      <c r="G14" s="21">
        <v>11.833333333333334</v>
      </c>
      <c r="H14" s="20">
        <v>909</v>
      </c>
      <c r="I14" s="21">
        <v>50.5</v>
      </c>
      <c r="J14" s="20">
        <v>93</v>
      </c>
      <c r="K14" s="21">
        <v>5.166666666666667</v>
      </c>
      <c r="L14" s="20">
        <v>238</v>
      </c>
      <c r="M14" s="21">
        <v>13.222222222222221</v>
      </c>
      <c r="N14" s="30">
        <f aca="true" t="shared" si="1" ref="N14:N46">SUM((B14+D14+F14+H14+J14+L14)/36)</f>
        <v>50.52777777777778</v>
      </c>
    </row>
    <row r="15" spans="1:14" ht="22.5" customHeight="1">
      <c r="A15" s="50" t="s">
        <v>36</v>
      </c>
      <c r="B15" s="20">
        <v>772</v>
      </c>
      <c r="C15" s="21">
        <v>42.888888888888886</v>
      </c>
      <c r="D15" s="20">
        <v>0</v>
      </c>
      <c r="E15" s="21">
        <v>0</v>
      </c>
      <c r="F15" s="20">
        <v>276</v>
      </c>
      <c r="G15" s="21">
        <v>15.333333333333332</v>
      </c>
      <c r="H15" s="20">
        <v>1204</v>
      </c>
      <c r="I15" s="21">
        <v>66.88888888888889</v>
      </c>
      <c r="J15" s="20">
        <v>0</v>
      </c>
      <c r="K15" s="21">
        <v>0</v>
      </c>
      <c r="L15" s="20">
        <v>396</v>
      </c>
      <c r="M15" s="21">
        <v>22</v>
      </c>
      <c r="N15" s="30">
        <f t="shared" si="1"/>
        <v>73.55555555555556</v>
      </c>
    </row>
    <row r="16" spans="1:14" ht="22.5" customHeight="1">
      <c r="A16" s="64" t="s">
        <v>35</v>
      </c>
      <c r="B16" s="20">
        <v>2923</v>
      </c>
      <c r="C16" s="21">
        <v>162.3888888888889</v>
      </c>
      <c r="D16" s="20">
        <v>0</v>
      </c>
      <c r="E16" s="21">
        <v>0</v>
      </c>
      <c r="F16" s="20">
        <v>231</v>
      </c>
      <c r="G16" s="21">
        <v>12.833333333333334</v>
      </c>
      <c r="H16" s="20">
        <v>2508</v>
      </c>
      <c r="I16" s="21">
        <v>139.33333333333334</v>
      </c>
      <c r="J16" s="20">
        <v>204</v>
      </c>
      <c r="K16" s="21">
        <v>11.333333333333334</v>
      </c>
      <c r="L16" s="20">
        <v>520</v>
      </c>
      <c r="M16" s="21">
        <v>28.88888888888889</v>
      </c>
      <c r="N16" s="30">
        <f t="shared" si="1"/>
        <v>177.38888888888889</v>
      </c>
    </row>
    <row r="17" spans="1:14" ht="22.5" customHeight="1">
      <c r="A17" s="64" t="s">
        <v>39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0">
        <v>666</v>
      </c>
      <c r="I17" s="21">
        <v>37</v>
      </c>
      <c r="J17" s="20">
        <v>0</v>
      </c>
      <c r="K17" s="21">
        <v>0</v>
      </c>
      <c r="L17" s="20">
        <v>252</v>
      </c>
      <c r="M17" s="21">
        <v>14</v>
      </c>
      <c r="N17" s="30">
        <f>SUM((H17+J17+L17)/18)</f>
        <v>51</v>
      </c>
    </row>
    <row r="18" spans="1:14" ht="22.5" customHeight="1">
      <c r="A18" s="51" t="s">
        <v>37</v>
      </c>
      <c r="B18" s="20"/>
      <c r="C18" s="21"/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30"/>
    </row>
    <row r="19" spans="1:14" ht="22.5" customHeight="1">
      <c r="A19" s="50" t="s">
        <v>32</v>
      </c>
      <c r="B19" s="20">
        <v>384</v>
      </c>
      <c r="C19" s="21">
        <v>21.333333333333332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30">
        <f>SUM((B19+D19+F19)/18)</f>
        <v>21.333333333333332</v>
      </c>
    </row>
    <row r="20" spans="1:14" ht="22.5" customHeight="1">
      <c r="A20" s="50" t="s">
        <v>35</v>
      </c>
      <c r="B20" s="20">
        <v>633</v>
      </c>
      <c r="C20" s="21">
        <v>35.166666666666664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30">
        <f>SUM((B20+D20+F20)/18)</f>
        <v>35.166666666666664</v>
      </c>
    </row>
    <row r="21" spans="1:14" ht="22.5" customHeight="1">
      <c r="A21" s="51" t="s">
        <v>38</v>
      </c>
      <c r="B21" s="20"/>
      <c r="C21" s="21"/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30"/>
    </row>
    <row r="22" spans="1:14" ht="22.5" customHeight="1">
      <c r="A22" s="52" t="s">
        <v>39</v>
      </c>
      <c r="B22" s="22">
        <v>1689</v>
      </c>
      <c r="C22" s="23">
        <v>93.83333333333333</v>
      </c>
      <c r="D22" s="22">
        <v>0</v>
      </c>
      <c r="E22" s="23">
        <v>0</v>
      </c>
      <c r="F22" s="22">
        <v>0</v>
      </c>
      <c r="G22" s="23">
        <v>0</v>
      </c>
      <c r="H22" s="22">
        <v>792</v>
      </c>
      <c r="I22" s="23">
        <v>44</v>
      </c>
      <c r="J22" s="22">
        <v>0</v>
      </c>
      <c r="K22" s="23">
        <v>0</v>
      </c>
      <c r="L22" s="22">
        <v>195</v>
      </c>
      <c r="M22" s="23">
        <v>10.833333333333334</v>
      </c>
      <c r="N22" s="31">
        <f t="shared" si="1"/>
        <v>74.33333333333333</v>
      </c>
    </row>
    <row r="23" spans="1:14" ht="22.5" customHeight="1" thickBot="1">
      <c r="A23" s="112" t="s">
        <v>19</v>
      </c>
      <c r="B23" s="82">
        <f>SUM(B8:B22)</f>
        <v>14261</v>
      </c>
      <c r="C23" s="90">
        <f aca="true" t="shared" si="2" ref="C23:N23">SUM(C8:C22)</f>
        <v>792.2777777777778</v>
      </c>
      <c r="D23" s="82">
        <f t="shared" si="2"/>
        <v>1677</v>
      </c>
      <c r="E23" s="90">
        <f t="shared" si="2"/>
        <v>93.16666666666666</v>
      </c>
      <c r="F23" s="82">
        <f t="shared" si="2"/>
        <v>2489</v>
      </c>
      <c r="G23" s="90">
        <f t="shared" si="2"/>
        <v>138.27777777777777</v>
      </c>
      <c r="H23" s="82">
        <f t="shared" si="2"/>
        <v>16387</v>
      </c>
      <c r="I23" s="90">
        <f t="shared" si="2"/>
        <v>910.3888888888889</v>
      </c>
      <c r="J23" s="82">
        <f t="shared" si="2"/>
        <v>2025</v>
      </c>
      <c r="K23" s="90">
        <f t="shared" si="2"/>
        <v>112.5</v>
      </c>
      <c r="L23" s="82">
        <f t="shared" si="2"/>
        <v>6682</v>
      </c>
      <c r="M23" s="90">
        <f t="shared" si="2"/>
        <v>371.22222222222223</v>
      </c>
      <c r="N23" s="113">
        <f t="shared" si="2"/>
        <v>1262.6666666666665</v>
      </c>
    </row>
    <row r="24" spans="1:14" ht="22.5" customHeight="1">
      <c r="A24" s="53" t="s">
        <v>40</v>
      </c>
      <c r="B24" s="106"/>
      <c r="C24" s="109"/>
      <c r="D24" s="106"/>
      <c r="E24" s="109"/>
      <c r="F24" s="106"/>
      <c r="G24" s="109"/>
      <c r="H24" s="106"/>
      <c r="I24" s="109"/>
      <c r="J24" s="106"/>
      <c r="K24" s="109"/>
      <c r="L24" s="106"/>
      <c r="M24" s="109"/>
      <c r="N24" s="103"/>
    </row>
    <row r="25" spans="1:14" ht="22.5" customHeight="1">
      <c r="A25" s="50" t="s">
        <v>28</v>
      </c>
      <c r="B25" s="20">
        <v>1248</v>
      </c>
      <c r="C25" s="21">
        <v>69.33333333333334</v>
      </c>
      <c r="D25" s="20">
        <v>126</v>
      </c>
      <c r="E25" s="21">
        <v>7</v>
      </c>
      <c r="F25" s="20">
        <v>126</v>
      </c>
      <c r="G25" s="21">
        <v>7</v>
      </c>
      <c r="H25" s="20">
        <v>1239</v>
      </c>
      <c r="I25" s="21">
        <v>68.83333333333333</v>
      </c>
      <c r="J25" s="20">
        <v>135</v>
      </c>
      <c r="K25" s="21">
        <v>7.5</v>
      </c>
      <c r="L25" s="20">
        <v>222</v>
      </c>
      <c r="M25" s="21">
        <v>12.333333333333332</v>
      </c>
      <c r="N25" s="30">
        <f t="shared" si="1"/>
        <v>86</v>
      </c>
    </row>
    <row r="26" spans="1:14" ht="22.5" customHeight="1">
      <c r="A26" s="50" t="s">
        <v>30</v>
      </c>
      <c r="B26" s="20">
        <v>903</v>
      </c>
      <c r="C26" s="21">
        <v>50.16666666666666</v>
      </c>
      <c r="D26" s="20">
        <v>0</v>
      </c>
      <c r="E26" s="21">
        <v>0</v>
      </c>
      <c r="F26" s="20">
        <v>276</v>
      </c>
      <c r="G26" s="21">
        <v>15.333333333333336</v>
      </c>
      <c r="H26" s="20">
        <v>1404</v>
      </c>
      <c r="I26" s="21">
        <v>78</v>
      </c>
      <c r="J26" s="20">
        <v>135</v>
      </c>
      <c r="K26" s="21">
        <v>7.5</v>
      </c>
      <c r="L26" s="20">
        <v>132</v>
      </c>
      <c r="M26" s="21">
        <v>7.333333333333333</v>
      </c>
      <c r="N26" s="30">
        <f t="shared" si="1"/>
        <v>79.16666666666667</v>
      </c>
    </row>
    <row r="27" spans="1:14" ht="22.5" customHeight="1">
      <c r="A27" s="50" t="s">
        <v>31</v>
      </c>
      <c r="B27" s="20">
        <v>741</v>
      </c>
      <c r="C27" s="21">
        <v>41.166666666666664</v>
      </c>
      <c r="D27" s="20">
        <v>45</v>
      </c>
      <c r="E27" s="21">
        <v>2.5</v>
      </c>
      <c r="F27" s="20">
        <v>222</v>
      </c>
      <c r="G27" s="21">
        <v>12.333333333333334</v>
      </c>
      <c r="H27" s="20">
        <v>1350</v>
      </c>
      <c r="I27" s="21">
        <v>75</v>
      </c>
      <c r="J27" s="20">
        <v>0</v>
      </c>
      <c r="K27" s="21">
        <v>0</v>
      </c>
      <c r="L27" s="20">
        <v>387</v>
      </c>
      <c r="M27" s="21">
        <v>21.5</v>
      </c>
      <c r="N27" s="30">
        <f t="shared" si="1"/>
        <v>76.25</v>
      </c>
    </row>
    <row r="28" spans="1:14" ht="22.5" customHeight="1">
      <c r="A28" s="50" t="s">
        <v>41</v>
      </c>
      <c r="B28" s="20">
        <v>1431</v>
      </c>
      <c r="C28" s="21">
        <v>79.5</v>
      </c>
      <c r="D28" s="20">
        <v>237</v>
      </c>
      <c r="E28" s="21">
        <v>13.166666666666666</v>
      </c>
      <c r="F28" s="20">
        <v>720</v>
      </c>
      <c r="G28" s="21">
        <v>40</v>
      </c>
      <c r="H28" s="20">
        <v>2763</v>
      </c>
      <c r="I28" s="21">
        <v>153.5</v>
      </c>
      <c r="J28" s="20">
        <v>0</v>
      </c>
      <c r="K28" s="21">
        <v>0</v>
      </c>
      <c r="L28" s="20">
        <v>264</v>
      </c>
      <c r="M28" s="21">
        <v>14.666666666666666</v>
      </c>
      <c r="N28" s="30">
        <f t="shared" si="1"/>
        <v>150.41666666666666</v>
      </c>
    </row>
    <row r="29" spans="1:14" ht="22.5" customHeight="1">
      <c r="A29" s="50" t="s">
        <v>42</v>
      </c>
      <c r="B29" s="20">
        <v>1062</v>
      </c>
      <c r="C29" s="21">
        <v>59</v>
      </c>
      <c r="D29" s="20">
        <v>114</v>
      </c>
      <c r="E29" s="21">
        <v>6.333333333333333</v>
      </c>
      <c r="F29" s="20">
        <v>201</v>
      </c>
      <c r="G29" s="21">
        <v>11.166666666666666</v>
      </c>
      <c r="H29" s="20">
        <v>1101</v>
      </c>
      <c r="I29" s="21">
        <v>61.16666666666667</v>
      </c>
      <c r="J29" s="20">
        <v>135</v>
      </c>
      <c r="K29" s="21">
        <v>7.5</v>
      </c>
      <c r="L29" s="20">
        <v>252</v>
      </c>
      <c r="M29" s="21">
        <v>14</v>
      </c>
      <c r="N29" s="30">
        <f t="shared" si="1"/>
        <v>79.58333333333333</v>
      </c>
    </row>
    <row r="30" spans="1:14" ht="22.5" customHeight="1">
      <c r="A30" s="50" t="s">
        <v>33</v>
      </c>
      <c r="B30" s="20">
        <v>1818</v>
      </c>
      <c r="C30" s="21">
        <v>101</v>
      </c>
      <c r="D30" s="20">
        <v>363</v>
      </c>
      <c r="E30" s="21">
        <v>20.166666666666664</v>
      </c>
      <c r="F30" s="20">
        <v>483</v>
      </c>
      <c r="G30" s="21">
        <v>26.833333333333332</v>
      </c>
      <c r="H30" s="20">
        <v>2832</v>
      </c>
      <c r="I30" s="21">
        <v>157.33333333333331</v>
      </c>
      <c r="J30" s="20">
        <v>0</v>
      </c>
      <c r="K30" s="21">
        <v>0</v>
      </c>
      <c r="L30" s="20">
        <v>615</v>
      </c>
      <c r="M30" s="21">
        <v>34.166666666666664</v>
      </c>
      <c r="N30" s="30">
        <f t="shared" si="1"/>
        <v>169.75</v>
      </c>
    </row>
    <row r="31" spans="1:14" ht="22.5" customHeight="1">
      <c r="A31" s="50" t="s">
        <v>43</v>
      </c>
      <c r="B31" s="20">
        <v>6072</v>
      </c>
      <c r="C31" s="21">
        <v>337.3333333333333</v>
      </c>
      <c r="D31" s="20">
        <v>438</v>
      </c>
      <c r="E31" s="21">
        <v>24.333333333333336</v>
      </c>
      <c r="F31" s="20">
        <v>663</v>
      </c>
      <c r="G31" s="21">
        <v>36.833333333333336</v>
      </c>
      <c r="H31" s="20">
        <v>5964</v>
      </c>
      <c r="I31" s="21">
        <v>331.3333333333333</v>
      </c>
      <c r="J31" s="20">
        <v>252</v>
      </c>
      <c r="K31" s="21">
        <v>14</v>
      </c>
      <c r="L31" s="20">
        <v>1158</v>
      </c>
      <c r="M31" s="21">
        <v>64.33333333333334</v>
      </c>
      <c r="N31" s="30">
        <f t="shared" si="1"/>
        <v>404.0833333333333</v>
      </c>
    </row>
    <row r="32" spans="1:14" ht="22.5" customHeight="1">
      <c r="A32" s="50" t="s">
        <v>34</v>
      </c>
      <c r="B32" s="20">
        <v>1014</v>
      </c>
      <c r="C32" s="21">
        <v>56.33333333333333</v>
      </c>
      <c r="D32" s="20">
        <v>105</v>
      </c>
      <c r="E32" s="21">
        <v>5.833333333333333</v>
      </c>
      <c r="F32" s="20">
        <v>216</v>
      </c>
      <c r="G32" s="21">
        <v>12</v>
      </c>
      <c r="H32" s="20">
        <v>522</v>
      </c>
      <c r="I32" s="21">
        <v>29</v>
      </c>
      <c r="J32" s="20">
        <v>0</v>
      </c>
      <c r="K32" s="21">
        <v>0</v>
      </c>
      <c r="L32" s="20">
        <v>90</v>
      </c>
      <c r="M32" s="21">
        <v>5</v>
      </c>
      <c r="N32" s="30">
        <f t="shared" si="1"/>
        <v>54.083333333333336</v>
      </c>
    </row>
    <row r="33" spans="1:14" ht="22.5" customHeight="1">
      <c r="A33" s="52" t="s">
        <v>36</v>
      </c>
      <c r="B33" s="22">
        <v>956</v>
      </c>
      <c r="C33" s="23">
        <v>53.11111111111111</v>
      </c>
      <c r="D33" s="22">
        <v>246</v>
      </c>
      <c r="E33" s="23">
        <v>13.666666666666668</v>
      </c>
      <c r="F33" s="22">
        <v>195</v>
      </c>
      <c r="G33" s="23">
        <v>10.833333333333332</v>
      </c>
      <c r="H33" s="22">
        <v>1209</v>
      </c>
      <c r="I33" s="23">
        <v>67.16666666666669</v>
      </c>
      <c r="J33" s="22">
        <v>0</v>
      </c>
      <c r="K33" s="23">
        <v>0</v>
      </c>
      <c r="L33" s="22">
        <v>126</v>
      </c>
      <c r="M33" s="23">
        <v>7</v>
      </c>
      <c r="N33" s="31">
        <f t="shared" si="1"/>
        <v>75.88888888888889</v>
      </c>
    </row>
    <row r="34" spans="1:14" ht="22.5" customHeight="1" thickBot="1">
      <c r="A34" s="112" t="s">
        <v>44</v>
      </c>
      <c r="B34" s="82">
        <f>SUM(B24:B33)</f>
        <v>15245</v>
      </c>
      <c r="C34" s="90">
        <f aca="true" t="shared" si="3" ref="C34:N34">SUM(C24:C33)</f>
        <v>846.9444444444445</v>
      </c>
      <c r="D34" s="82">
        <f t="shared" si="3"/>
        <v>1674</v>
      </c>
      <c r="E34" s="90">
        <f t="shared" si="3"/>
        <v>93</v>
      </c>
      <c r="F34" s="82">
        <f t="shared" si="3"/>
        <v>3102</v>
      </c>
      <c r="G34" s="90">
        <f t="shared" si="3"/>
        <v>172.33333333333334</v>
      </c>
      <c r="H34" s="82">
        <f t="shared" si="3"/>
        <v>18384</v>
      </c>
      <c r="I34" s="90">
        <f t="shared" si="3"/>
        <v>1021.3333333333333</v>
      </c>
      <c r="J34" s="82">
        <f t="shared" si="3"/>
        <v>657</v>
      </c>
      <c r="K34" s="90">
        <f t="shared" si="3"/>
        <v>36.5</v>
      </c>
      <c r="L34" s="82">
        <f t="shared" si="3"/>
        <v>3246</v>
      </c>
      <c r="M34" s="90">
        <f t="shared" si="3"/>
        <v>180.33333333333334</v>
      </c>
      <c r="N34" s="113">
        <f t="shared" si="3"/>
        <v>1175.2222222222222</v>
      </c>
    </row>
    <row r="35" spans="1:14" ht="22.5" customHeight="1">
      <c r="A35" s="53" t="s">
        <v>45</v>
      </c>
      <c r="B35" s="106"/>
      <c r="C35" s="109"/>
      <c r="D35" s="106"/>
      <c r="E35" s="109"/>
      <c r="F35" s="106"/>
      <c r="G35" s="109"/>
      <c r="H35" s="106"/>
      <c r="I35" s="109"/>
      <c r="J35" s="106"/>
      <c r="K35" s="109"/>
      <c r="L35" s="106"/>
      <c r="M35" s="109"/>
      <c r="N35" s="103"/>
    </row>
    <row r="36" spans="1:14" ht="22.5" customHeight="1">
      <c r="A36" s="64" t="s">
        <v>117</v>
      </c>
      <c r="B36" s="20">
        <v>0</v>
      </c>
      <c r="C36" s="21">
        <v>0</v>
      </c>
      <c r="D36" s="20">
        <v>0</v>
      </c>
      <c r="E36" s="21">
        <v>0</v>
      </c>
      <c r="F36" s="20">
        <v>0</v>
      </c>
      <c r="G36" s="21">
        <v>0</v>
      </c>
      <c r="H36" s="106">
        <v>84</v>
      </c>
      <c r="I36" s="109">
        <v>4.666666666666667</v>
      </c>
      <c r="J36" s="106">
        <v>168</v>
      </c>
      <c r="K36" s="109">
        <v>9.333333333333334</v>
      </c>
      <c r="L36" s="106">
        <v>280</v>
      </c>
      <c r="M36" s="109">
        <v>15.555555555555555</v>
      </c>
      <c r="N36" s="103">
        <f>SUM((H36+J36+L36)/18)</f>
        <v>29.555555555555557</v>
      </c>
    </row>
    <row r="37" spans="1:14" ht="22.5" customHeight="1">
      <c r="A37" s="50" t="s">
        <v>33</v>
      </c>
      <c r="B37" s="20">
        <v>429</v>
      </c>
      <c r="C37" s="21">
        <v>23.833333333333332</v>
      </c>
      <c r="D37" s="20">
        <v>48</v>
      </c>
      <c r="E37" s="21">
        <v>2.6666666666666665</v>
      </c>
      <c r="F37" s="20">
        <v>169</v>
      </c>
      <c r="G37" s="21">
        <v>9.388888888888888</v>
      </c>
      <c r="H37" s="20">
        <v>525</v>
      </c>
      <c r="I37" s="21">
        <v>29.16666666666666</v>
      </c>
      <c r="J37" s="20">
        <v>48</v>
      </c>
      <c r="K37" s="21">
        <v>2.6666666666666665</v>
      </c>
      <c r="L37" s="20">
        <v>123</v>
      </c>
      <c r="M37" s="21">
        <v>6.833333333333334</v>
      </c>
      <c r="N37" s="30">
        <f t="shared" si="1"/>
        <v>37.27777777777778</v>
      </c>
    </row>
    <row r="38" spans="1:14" ht="22.5" customHeight="1">
      <c r="A38" s="50" t="s">
        <v>35</v>
      </c>
      <c r="B38" s="20">
        <v>828</v>
      </c>
      <c r="C38" s="21">
        <v>46</v>
      </c>
      <c r="D38" s="20">
        <v>177</v>
      </c>
      <c r="E38" s="21">
        <v>9.833333333333334</v>
      </c>
      <c r="F38" s="20">
        <v>99</v>
      </c>
      <c r="G38" s="21">
        <v>5.5</v>
      </c>
      <c r="H38" s="20">
        <v>827</v>
      </c>
      <c r="I38" s="21">
        <v>45.94444444444444</v>
      </c>
      <c r="J38" s="20">
        <v>0</v>
      </c>
      <c r="K38" s="21">
        <v>0</v>
      </c>
      <c r="L38" s="20">
        <v>42</v>
      </c>
      <c r="M38" s="21">
        <v>2.3333333333333335</v>
      </c>
      <c r="N38" s="30">
        <f t="shared" si="1"/>
        <v>54.80555555555556</v>
      </c>
    </row>
    <row r="39" spans="1:14" ht="22.5" customHeight="1">
      <c r="A39" s="52" t="s">
        <v>36</v>
      </c>
      <c r="B39" s="22">
        <v>519</v>
      </c>
      <c r="C39" s="23">
        <v>28.833333333333336</v>
      </c>
      <c r="D39" s="22">
        <v>0</v>
      </c>
      <c r="E39" s="23">
        <v>0</v>
      </c>
      <c r="F39" s="22">
        <v>217</v>
      </c>
      <c r="G39" s="23">
        <v>12.055555555555555</v>
      </c>
      <c r="H39" s="22">
        <v>526</v>
      </c>
      <c r="I39" s="23">
        <v>29.222222222222225</v>
      </c>
      <c r="J39" s="22">
        <v>0</v>
      </c>
      <c r="K39" s="23">
        <v>0</v>
      </c>
      <c r="L39" s="22">
        <v>94</v>
      </c>
      <c r="M39" s="23">
        <v>5.222222222222222</v>
      </c>
      <c r="N39" s="31">
        <f t="shared" si="1"/>
        <v>37.666666666666664</v>
      </c>
    </row>
    <row r="40" spans="1:14" ht="22.5" customHeight="1" thickBot="1">
      <c r="A40" s="112" t="s">
        <v>21</v>
      </c>
      <c r="B40" s="82">
        <f>SUM(B37:B39)</f>
        <v>1776</v>
      </c>
      <c r="C40" s="90">
        <f aca="true" t="shared" si="4" ref="C40:N40">SUM(C37:C39)</f>
        <v>98.66666666666666</v>
      </c>
      <c r="D40" s="82">
        <f t="shared" si="4"/>
        <v>225</v>
      </c>
      <c r="E40" s="90">
        <f t="shared" si="4"/>
        <v>12.5</v>
      </c>
      <c r="F40" s="82">
        <f t="shared" si="4"/>
        <v>485</v>
      </c>
      <c r="G40" s="90">
        <f t="shared" si="4"/>
        <v>26.944444444444443</v>
      </c>
      <c r="H40" s="82">
        <f t="shared" si="4"/>
        <v>1878</v>
      </c>
      <c r="I40" s="90">
        <f t="shared" si="4"/>
        <v>104.33333333333333</v>
      </c>
      <c r="J40" s="82">
        <f t="shared" si="4"/>
        <v>48</v>
      </c>
      <c r="K40" s="90">
        <f t="shared" si="4"/>
        <v>2.6666666666666665</v>
      </c>
      <c r="L40" s="82">
        <f t="shared" si="4"/>
        <v>259</v>
      </c>
      <c r="M40" s="90">
        <f t="shared" si="4"/>
        <v>14.38888888888889</v>
      </c>
      <c r="N40" s="113">
        <f t="shared" si="4"/>
        <v>129.75</v>
      </c>
    </row>
    <row r="41" spans="1:14" ht="22.5" customHeight="1">
      <c r="A41" s="53" t="s">
        <v>46</v>
      </c>
      <c r="B41" s="106"/>
      <c r="C41" s="109"/>
      <c r="D41" s="106"/>
      <c r="E41" s="109"/>
      <c r="F41" s="106"/>
      <c r="G41" s="109"/>
      <c r="H41" s="106"/>
      <c r="I41" s="109"/>
      <c r="J41" s="106"/>
      <c r="K41" s="109"/>
      <c r="L41" s="106"/>
      <c r="M41" s="109"/>
      <c r="N41" s="103"/>
    </row>
    <row r="42" spans="1:14" ht="22.5" customHeight="1">
      <c r="A42" s="50" t="s">
        <v>29</v>
      </c>
      <c r="B42" s="20">
        <v>348</v>
      </c>
      <c r="C42" s="21">
        <v>19.333333333333336</v>
      </c>
      <c r="D42" s="20">
        <v>0</v>
      </c>
      <c r="E42" s="21">
        <v>0</v>
      </c>
      <c r="F42" s="20">
        <v>0</v>
      </c>
      <c r="G42" s="21">
        <v>0</v>
      </c>
      <c r="H42" s="20">
        <v>669</v>
      </c>
      <c r="I42" s="21">
        <v>37.166666666666664</v>
      </c>
      <c r="J42" s="20">
        <v>0</v>
      </c>
      <c r="K42" s="21">
        <v>0</v>
      </c>
      <c r="L42" s="20">
        <v>129</v>
      </c>
      <c r="M42" s="21">
        <v>7.166666666666666</v>
      </c>
      <c r="N42" s="30">
        <f t="shared" si="1"/>
        <v>31.833333333333332</v>
      </c>
    </row>
    <row r="43" spans="1:14" ht="22.5" customHeight="1">
      <c r="A43" s="50" t="s">
        <v>28</v>
      </c>
      <c r="B43" s="20">
        <v>0</v>
      </c>
      <c r="C43" s="21">
        <v>0</v>
      </c>
      <c r="D43" s="20">
        <v>0</v>
      </c>
      <c r="E43" s="21">
        <v>0</v>
      </c>
      <c r="F43" s="20">
        <v>0</v>
      </c>
      <c r="G43" s="21">
        <v>0</v>
      </c>
      <c r="H43" s="20">
        <v>153</v>
      </c>
      <c r="I43" s="21">
        <v>8.5</v>
      </c>
      <c r="J43" s="20">
        <v>57</v>
      </c>
      <c r="K43" s="21">
        <v>3.1666666666666665</v>
      </c>
      <c r="L43" s="20">
        <v>48</v>
      </c>
      <c r="M43" s="21">
        <v>2.6666666666666665</v>
      </c>
      <c r="N43" s="30">
        <f>SUM((H43+J43+L43)/18)</f>
        <v>14.333333333333334</v>
      </c>
    </row>
    <row r="44" spans="1:14" ht="22.5" customHeight="1">
      <c r="A44" s="50" t="s">
        <v>32</v>
      </c>
      <c r="B44" s="20">
        <v>879</v>
      </c>
      <c r="C44" s="21">
        <v>48.83333333333333</v>
      </c>
      <c r="D44" s="20">
        <v>0</v>
      </c>
      <c r="E44" s="21">
        <v>0</v>
      </c>
      <c r="F44" s="20">
        <v>186</v>
      </c>
      <c r="G44" s="21">
        <v>10.333333333333332</v>
      </c>
      <c r="H44" s="20">
        <v>546</v>
      </c>
      <c r="I44" s="21">
        <v>30.333333333333332</v>
      </c>
      <c r="J44" s="20">
        <v>66</v>
      </c>
      <c r="K44" s="21">
        <v>3.6666666666666665</v>
      </c>
      <c r="L44" s="20">
        <v>174</v>
      </c>
      <c r="M44" s="21">
        <v>9.666666666666666</v>
      </c>
      <c r="N44" s="30">
        <f t="shared" si="1"/>
        <v>51.416666666666664</v>
      </c>
    </row>
    <row r="45" spans="1:14" ht="22.5" customHeight="1">
      <c r="A45" s="50" t="s">
        <v>33</v>
      </c>
      <c r="B45" s="20">
        <v>3723</v>
      </c>
      <c r="C45" s="21">
        <v>206.83333333333334</v>
      </c>
      <c r="D45" s="20">
        <v>0</v>
      </c>
      <c r="E45" s="21">
        <v>0</v>
      </c>
      <c r="F45" s="20">
        <v>753</v>
      </c>
      <c r="G45" s="21">
        <v>41.833333333333336</v>
      </c>
      <c r="H45" s="20">
        <v>3498</v>
      </c>
      <c r="I45" s="21">
        <v>194.33333333333331</v>
      </c>
      <c r="J45" s="20">
        <v>0</v>
      </c>
      <c r="K45" s="21">
        <v>0</v>
      </c>
      <c r="L45" s="20">
        <v>930</v>
      </c>
      <c r="M45" s="21">
        <v>51.666666666666664</v>
      </c>
      <c r="N45" s="30">
        <f t="shared" si="1"/>
        <v>247.33333333333334</v>
      </c>
    </row>
    <row r="46" spans="1:14" ht="22.5" customHeight="1">
      <c r="A46" s="48" t="s">
        <v>36</v>
      </c>
      <c r="B46" s="37">
        <v>741</v>
      </c>
      <c r="C46" s="38">
        <v>41.166666666666664</v>
      </c>
      <c r="D46" s="37">
        <v>102</v>
      </c>
      <c r="E46" s="38">
        <v>5.666666666666667</v>
      </c>
      <c r="F46" s="37">
        <v>0</v>
      </c>
      <c r="G46" s="38">
        <v>0</v>
      </c>
      <c r="H46" s="37">
        <v>687</v>
      </c>
      <c r="I46" s="38">
        <v>38.166666666666664</v>
      </c>
      <c r="J46" s="37">
        <v>126</v>
      </c>
      <c r="K46" s="38">
        <v>7</v>
      </c>
      <c r="L46" s="37">
        <v>96</v>
      </c>
      <c r="M46" s="38">
        <v>5.333333333333333</v>
      </c>
      <c r="N46" s="29">
        <f t="shared" si="1"/>
        <v>48.666666666666664</v>
      </c>
    </row>
    <row r="47" spans="1:14" ht="22.5" customHeight="1" thickBot="1">
      <c r="A47" s="112" t="s">
        <v>47</v>
      </c>
      <c r="B47" s="82">
        <f>SUM(B42:B46)</f>
        <v>5691</v>
      </c>
      <c r="C47" s="90">
        <f aca="true" t="shared" si="5" ref="C47:N47">SUM(C42:C46)</f>
        <v>316.1666666666667</v>
      </c>
      <c r="D47" s="82">
        <f t="shared" si="5"/>
        <v>102</v>
      </c>
      <c r="E47" s="90">
        <f t="shared" si="5"/>
        <v>5.666666666666667</v>
      </c>
      <c r="F47" s="82">
        <f t="shared" si="5"/>
        <v>939</v>
      </c>
      <c r="G47" s="90">
        <f t="shared" si="5"/>
        <v>52.16666666666667</v>
      </c>
      <c r="H47" s="82">
        <f t="shared" si="5"/>
        <v>5553</v>
      </c>
      <c r="I47" s="90">
        <f t="shared" si="5"/>
        <v>308.5</v>
      </c>
      <c r="J47" s="82">
        <f t="shared" si="5"/>
        <v>249</v>
      </c>
      <c r="K47" s="90">
        <f t="shared" si="5"/>
        <v>13.833333333333332</v>
      </c>
      <c r="L47" s="82">
        <f t="shared" si="5"/>
        <v>1377</v>
      </c>
      <c r="M47" s="90">
        <f t="shared" si="5"/>
        <v>76.49999999999999</v>
      </c>
      <c r="N47" s="113">
        <f t="shared" si="5"/>
        <v>393.58333333333337</v>
      </c>
    </row>
    <row r="48" spans="1:14" ht="22.5" customHeight="1">
      <c r="A48" s="54" t="s">
        <v>48</v>
      </c>
      <c r="B48" s="107">
        <f>SUM(B23+B34)</f>
        <v>29506</v>
      </c>
      <c r="C48" s="110">
        <f aca="true" t="shared" si="6" ref="C48:N48">SUM(C23+C34)</f>
        <v>1639.2222222222222</v>
      </c>
      <c r="D48" s="107">
        <f t="shared" si="6"/>
        <v>3351</v>
      </c>
      <c r="E48" s="110">
        <f t="shared" si="6"/>
        <v>186.16666666666666</v>
      </c>
      <c r="F48" s="107">
        <f t="shared" si="6"/>
        <v>5591</v>
      </c>
      <c r="G48" s="110">
        <f t="shared" si="6"/>
        <v>310.6111111111111</v>
      </c>
      <c r="H48" s="107">
        <f t="shared" si="6"/>
        <v>34771</v>
      </c>
      <c r="I48" s="110">
        <f t="shared" si="6"/>
        <v>1931.7222222222222</v>
      </c>
      <c r="J48" s="107">
        <f t="shared" si="6"/>
        <v>2682</v>
      </c>
      <c r="K48" s="110">
        <f t="shared" si="6"/>
        <v>149</v>
      </c>
      <c r="L48" s="107">
        <f t="shared" si="6"/>
        <v>9928</v>
      </c>
      <c r="M48" s="110">
        <f t="shared" si="6"/>
        <v>551.5555555555555</v>
      </c>
      <c r="N48" s="104">
        <f t="shared" si="6"/>
        <v>2437.8888888888887</v>
      </c>
    </row>
    <row r="49" spans="1:14" ht="22.5" customHeight="1" thickBot="1">
      <c r="A49" s="49" t="s">
        <v>49</v>
      </c>
      <c r="B49" s="108">
        <f>SUM(B40+B47)</f>
        <v>7467</v>
      </c>
      <c r="C49" s="111">
        <f aca="true" t="shared" si="7" ref="C49:N49">SUM(C40+C47)</f>
        <v>414.83333333333337</v>
      </c>
      <c r="D49" s="108">
        <f t="shared" si="7"/>
        <v>327</v>
      </c>
      <c r="E49" s="111">
        <f t="shared" si="7"/>
        <v>18.166666666666668</v>
      </c>
      <c r="F49" s="108">
        <f t="shared" si="7"/>
        <v>1424</v>
      </c>
      <c r="G49" s="111">
        <f t="shared" si="7"/>
        <v>79.11111111111111</v>
      </c>
      <c r="H49" s="108">
        <f t="shared" si="7"/>
        <v>7431</v>
      </c>
      <c r="I49" s="111">
        <f t="shared" si="7"/>
        <v>412.8333333333333</v>
      </c>
      <c r="J49" s="108">
        <f t="shared" si="7"/>
        <v>297</v>
      </c>
      <c r="K49" s="111">
        <f t="shared" si="7"/>
        <v>16.5</v>
      </c>
      <c r="L49" s="108">
        <f t="shared" si="7"/>
        <v>1636</v>
      </c>
      <c r="M49" s="111">
        <f t="shared" si="7"/>
        <v>90.88888888888887</v>
      </c>
      <c r="N49" s="105">
        <f t="shared" si="7"/>
        <v>523.3333333333334</v>
      </c>
    </row>
    <row r="50" spans="1:14" ht="22.5" customHeight="1" thickBot="1">
      <c r="A50" s="55" t="s">
        <v>22</v>
      </c>
      <c r="B50" s="41">
        <f>SUM(B48+B49)</f>
        <v>36973</v>
      </c>
      <c r="C50" s="42">
        <f aca="true" t="shared" si="8" ref="C50:N50">SUM(C48+C49)</f>
        <v>2054.0555555555557</v>
      </c>
      <c r="D50" s="41">
        <f t="shared" si="8"/>
        <v>3678</v>
      </c>
      <c r="E50" s="42">
        <f t="shared" si="8"/>
        <v>204.33333333333331</v>
      </c>
      <c r="F50" s="41">
        <f t="shared" si="8"/>
        <v>7015</v>
      </c>
      <c r="G50" s="42">
        <f t="shared" si="8"/>
        <v>389.7222222222222</v>
      </c>
      <c r="H50" s="41">
        <f t="shared" si="8"/>
        <v>42202</v>
      </c>
      <c r="I50" s="42">
        <f t="shared" si="8"/>
        <v>2344.5555555555557</v>
      </c>
      <c r="J50" s="41">
        <f t="shared" si="8"/>
        <v>2979</v>
      </c>
      <c r="K50" s="42">
        <f t="shared" si="8"/>
        <v>165.5</v>
      </c>
      <c r="L50" s="41">
        <f t="shared" si="8"/>
        <v>11564</v>
      </c>
      <c r="M50" s="42">
        <f t="shared" si="8"/>
        <v>642.4444444444445</v>
      </c>
      <c r="N50" s="43">
        <f t="shared" si="8"/>
        <v>2961.222222222222</v>
      </c>
    </row>
  </sheetData>
  <mergeCells count="12">
    <mergeCell ref="B4:C4"/>
    <mergeCell ref="D4:E4"/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113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4</v>
      </c>
      <c r="C4" s="177"/>
      <c r="D4" s="177" t="s">
        <v>5</v>
      </c>
      <c r="E4" s="177"/>
      <c r="F4" s="177" t="s">
        <v>6</v>
      </c>
      <c r="G4" s="177"/>
      <c r="H4" s="177" t="s">
        <v>4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149</v>
      </c>
      <c r="D6" s="4"/>
      <c r="E6" s="5" t="s">
        <v>150</v>
      </c>
      <c r="F6" s="4"/>
      <c r="G6" s="6" t="s">
        <v>151</v>
      </c>
      <c r="H6" s="4"/>
      <c r="I6" s="5" t="s">
        <v>149</v>
      </c>
      <c r="J6" s="4"/>
      <c r="K6" s="5" t="s">
        <v>150</v>
      </c>
      <c r="L6" s="4"/>
      <c r="M6" s="6" t="s">
        <v>151</v>
      </c>
      <c r="N6" s="176"/>
    </row>
    <row r="7" spans="1:14" ht="22.5" customHeight="1">
      <c r="A7" s="7" t="s">
        <v>96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63" t="s">
        <v>114</v>
      </c>
      <c r="B8" s="37">
        <v>1407</v>
      </c>
      <c r="C8" s="38">
        <v>117.25</v>
      </c>
      <c r="D8" s="37">
        <v>0</v>
      </c>
      <c r="E8" s="38">
        <v>0</v>
      </c>
      <c r="F8" s="37">
        <v>0</v>
      </c>
      <c r="G8" s="38">
        <v>0</v>
      </c>
      <c r="H8" s="37">
        <v>1635</v>
      </c>
      <c r="I8" s="38">
        <v>136.25</v>
      </c>
      <c r="J8" s="37">
        <v>0</v>
      </c>
      <c r="K8" s="38">
        <v>0</v>
      </c>
      <c r="L8" s="37">
        <v>0</v>
      </c>
      <c r="M8" s="38">
        <v>0</v>
      </c>
      <c r="N8" s="29">
        <f>SUM((B8+D8+F8+H8+J8+L8)/24)</f>
        <v>126.75</v>
      </c>
    </row>
    <row r="9" spans="1:14" ht="22.5" customHeight="1" thickBot="1">
      <c r="A9" s="64" t="s">
        <v>115</v>
      </c>
      <c r="B9" s="20">
        <v>132</v>
      </c>
      <c r="C9" s="21">
        <v>11</v>
      </c>
      <c r="D9" s="20">
        <v>0</v>
      </c>
      <c r="E9" s="21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30">
        <f>SUM((B9+D9+F9)/12)</f>
        <v>11</v>
      </c>
    </row>
    <row r="10" spans="1:14" ht="24" customHeight="1" thickBot="1">
      <c r="A10" s="12" t="s">
        <v>116</v>
      </c>
      <c r="B10" s="41">
        <f aca="true" t="shared" si="0" ref="B10:N10">SUM(B8:B9)</f>
        <v>1539</v>
      </c>
      <c r="C10" s="41">
        <f t="shared" si="0"/>
        <v>128.25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1635</v>
      </c>
      <c r="I10" s="41">
        <f t="shared" si="0"/>
        <v>136.25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7">
        <f t="shared" si="0"/>
        <v>137.75</v>
      </c>
    </row>
    <row r="11" spans="9:14" ht="21">
      <c r="I11" s="27"/>
      <c r="K11" s="27"/>
      <c r="M11" s="27"/>
      <c r="N11" s="27"/>
    </row>
    <row r="12" spans="9:14" ht="21">
      <c r="I12" s="27"/>
      <c r="K12" s="27"/>
      <c r="M12" s="27"/>
      <c r="N12" s="27"/>
    </row>
    <row r="13" spans="13:14" ht="21">
      <c r="M13" s="27"/>
      <c r="N13" s="27"/>
    </row>
    <row r="14" spans="13:14" ht="21">
      <c r="M14" s="27"/>
      <c r="N14" s="27"/>
    </row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152</v>
      </c>
      <c r="C4" s="177"/>
      <c r="D4" s="177" t="s">
        <v>5</v>
      </c>
      <c r="E4" s="177"/>
      <c r="F4" s="177" t="s">
        <v>6</v>
      </c>
      <c r="G4" s="177"/>
      <c r="H4" s="177" t="s">
        <v>152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55</v>
      </c>
      <c r="D6" s="4"/>
      <c r="E6" s="5" t="s">
        <v>56</v>
      </c>
      <c r="F6" s="4"/>
      <c r="G6" s="6" t="s">
        <v>57</v>
      </c>
      <c r="H6" s="4"/>
      <c r="I6" s="5" t="s">
        <v>55</v>
      </c>
      <c r="J6" s="4"/>
      <c r="K6" s="5" t="s">
        <v>56</v>
      </c>
      <c r="L6" s="4"/>
      <c r="M6" s="6" t="s">
        <v>57</v>
      </c>
      <c r="N6" s="176"/>
    </row>
    <row r="7" spans="1:14" ht="22.5" customHeight="1">
      <c r="A7" s="7" t="s">
        <v>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114" t="s">
        <v>120</v>
      </c>
      <c r="B8" s="37">
        <v>702</v>
      </c>
      <c r="C8" s="38">
        <v>36.94736842105262</v>
      </c>
      <c r="D8" s="37">
        <v>165</v>
      </c>
      <c r="E8" s="38">
        <v>8.68421052631579</v>
      </c>
      <c r="F8" s="37">
        <v>386</v>
      </c>
      <c r="G8" s="38">
        <v>20.31578947368421</v>
      </c>
      <c r="H8" s="37">
        <v>1230</v>
      </c>
      <c r="I8" s="38">
        <v>64.73684210526315</v>
      </c>
      <c r="J8" s="37">
        <v>129</v>
      </c>
      <c r="K8" s="38">
        <v>6.7894736842105265</v>
      </c>
      <c r="L8" s="37">
        <v>175</v>
      </c>
      <c r="M8" s="38">
        <v>9.210526315789474</v>
      </c>
      <c r="N8" s="29">
        <f>SUM((B8+D8+F8+H8+J8+L8)/38)</f>
        <v>73.34210526315789</v>
      </c>
    </row>
    <row r="9" spans="1:14" ht="22.5" customHeight="1">
      <c r="A9" s="115" t="s">
        <v>121</v>
      </c>
      <c r="B9" s="20">
        <v>483</v>
      </c>
      <c r="C9" s="21">
        <v>25.421052631578952</v>
      </c>
      <c r="D9" s="20">
        <v>174</v>
      </c>
      <c r="E9" s="21">
        <v>9.157894736842106</v>
      </c>
      <c r="F9" s="20">
        <v>228</v>
      </c>
      <c r="G9" s="21">
        <v>12</v>
      </c>
      <c r="H9" s="20">
        <v>1287</v>
      </c>
      <c r="I9" s="21">
        <v>67.73684210526314</v>
      </c>
      <c r="J9" s="20">
        <v>126</v>
      </c>
      <c r="K9" s="21">
        <v>6.631578947368421</v>
      </c>
      <c r="L9" s="20">
        <v>248</v>
      </c>
      <c r="M9" s="21">
        <v>13.052631578947366</v>
      </c>
      <c r="N9" s="30">
        <f>SUM((B9+D9+F9+H9+J9+L9)/37)</f>
        <v>68.8108108108108</v>
      </c>
    </row>
    <row r="10" spans="1:14" ht="22.5" customHeight="1">
      <c r="A10" s="115" t="s">
        <v>122</v>
      </c>
      <c r="B10" s="20">
        <v>1288</v>
      </c>
      <c r="C10" s="21">
        <v>67.78947368421052</v>
      </c>
      <c r="D10" s="20">
        <v>99</v>
      </c>
      <c r="E10" s="21">
        <v>5.2105263157894735</v>
      </c>
      <c r="F10" s="20">
        <v>250</v>
      </c>
      <c r="G10" s="21">
        <v>13.157894736842104</v>
      </c>
      <c r="H10" s="20">
        <v>518</v>
      </c>
      <c r="I10" s="21">
        <v>27.263157894736846</v>
      </c>
      <c r="J10" s="20">
        <v>0</v>
      </c>
      <c r="K10" s="21">
        <v>0</v>
      </c>
      <c r="L10" s="20">
        <v>81</v>
      </c>
      <c r="M10" s="21">
        <v>4.2631578947368425</v>
      </c>
      <c r="N10" s="30">
        <f>SUM((B10+D10+F10+H10+J10+L10)/38)</f>
        <v>58.8421052631579</v>
      </c>
    </row>
    <row r="11" spans="1:14" ht="22.5" customHeight="1">
      <c r="A11" s="115" t="s">
        <v>123</v>
      </c>
      <c r="B11" s="20">
        <v>1380</v>
      </c>
      <c r="C11" s="21">
        <v>72.63157894736841</v>
      </c>
      <c r="D11" s="20">
        <v>255</v>
      </c>
      <c r="E11" s="21">
        <v>13.421052631578949</v>
      </c>
      <c r="F11" s="20">
        <v>466</v>
      </c>
      <c r="G11" s="21">
        <v>24.526315789473685</v>
      </c>
      <c r="H11" s="20">
        <v>1324</v>
      </c>
      <c r="I11" s="21">
        <v>69.6842105263158</v>
      </c>
      <c r="J11" s="20">
        <v>123</v>
      </c>
      <c r="K11" s="21">
        <v>6.473684210526316</v>
      </c>
      <c r="L11" s="20">
        <v>290</v>
      </c>
      <c r="M11" s="21">
        <v>15.263157894736842</v>
      </c>
      <c r="N11" s="30">
        <f aca="true" t="shared" si="0" ref="N11:N17">SUM((B11+D11+F11+H11+J11+L11)/38)</f>
        <v>101</v>
      </c>
    </row>
    <row r="12" spans="1:14" ht="22.5" customHeight="1">
      <c r="A12" s="115" t="s">
        <v>124</v>
      </c>
      <c r="B12" s="20">
        <v>2044</v>
      </c>
      <c r="C12" s="21">
        <v>107.57894736842103</v>
      </c>
      <c r="D12" s="20">
        <v>171</v>
      </c>
      <c r="E12" s="21">
        <v>9</v>
      </c>
      <c r="F12" s="20">
        <v>557</v>
      </c>
      <c r="G12" s="21">
        <v>29.31578947368421</v>
      </c>
      <c r="H12" s="20">
        <v>1717</v>
      </c>
      <c r="I12" s="21">
        <v>90.36842105263159</v>
      </c>
      <c r="J12" s="20">
        <v>261</v>
      </c>
      <c r="K12" s="21">
        <v>13.736842105263158</v>
      </c>
      <c r="L12" s="20">
        <v>392</v>
      </c>
      <c r="M12" s="21">
        <v>20.63157894736842</v>
      </c>
      <c r="N12" s="30">
        <f t="shared" si="0"/>
        <v>135.31578947368422</v>
      </c>
    </row>
    <row r="13" spans="1:14" ht="22.5" customHeight="1">
      <c r="A13" s="115" t="s">
        <v>125</v>
      </c>
      <c r="B13" s="20">
        <v>855</v>
      </c>
      <c r="C13" s="21">
        <v>45</v>
      </c>
      <c r="D13" s="20">
        <v>105</v>
      </c>
      <c r="E13" s="21">
        <v>5.526315789473684</v>
      </c>
      <c r="F13" s="20">
        <v>198</v>
      </c>
      <c r="G13" s="21">
        <v>10.421052631578947</v>
      </c>
      <c r="H13" s="20">
        <v>433</v>
      </c>
      <c r="I13" s="21">
        <v>22.789473684210527</v>
      </c>
      <c r="J13" s="20">
        <v>0</v>
      </c>
      <c r="K13" s="21">
        <v>0</v>
      </c>
      <c r="L13" s="20">
        <v>69</v>
      </c>
      <c r="M13" s="21">
        <v>3.6315789473684212</v>
      </c>
      <c r="N13" s="30">
        <f t="shared" si="0"/>
        <v>43.68421052631579</v>
      </c>
    </row>
    <row r="14" spans="1:14" ht="22.5" customHeight="1">
      <c r="A14" s="115" t="s">
        <v>126</v>
      </c>
      <c r="B14" s="20">
        <v>1476</v>
      </c>
      <c r="C14" s="21">
        <v>77.6842105263158</v>
      </c>
      <c r="D14" s="20">
        <v>249</v>
      </c>
      <c r="E14" s="21">
        <v>13.105263157894736</v>
      </c>
      <c r="F14" s="20">
        <v>319</v>
      </c>
      <c r="G14" s="21">
        <v>16.789473684210524</v>
      </c>
      <c r="H14" s="20">
        <v>441</v>
      </c>
      <c r="I14" s="21">
        <v>23.21052631578948</v>
      </c>
      <c r="J14" s="20">
        <v>0</v>
      </c>
      <c r="K14" s="21">
        <v>0</v>
      </c>
      <c r="L14" s="20">
        <v>0</v>
      </c>
      <c r="M14" s="21">
        <v>0</v>
      </c>
      <c r="N14" s="30">
        <f t="shared" si="0"/>
        <v>65.39473684210526</v>
      </c>
    </row>
    <row r="15" spans="1:14" ht="22.5" customHeight="1">
      <c r="A15" s="115" t="s">
        <v>127</v>
      </c>
      <c r="B15" s="20">
        <v>1350</v>
      </c>
      <c r="C15" s="21">
        <v>71.05263157894738</v>
      </c>
      <c r="D15" s="20">
        <v>126</v>
      </c>
      <c r="E15" s="21">
        <v>6.631578947368421</v>
      </c>
      <c r="F15" s="20">
        <v>691</v>
      </c>
      <c r="G15" s="21">
        <v>36.36842105263158</v>
      </c>
      <c r="H15" s="20">
        <v>333</v>
      </c>
      <c r="I15" s="21">
        <v>17.526315789473685</v>
      </c>
      <c r="J15" s="20">
        <v>66</v>
      </c>
      <c r="K15" s="21">
        <v>3.473684210526316</v>
      </c>
      <c r="L15" s="20">
        <v>66</v>
      </c>
      <c r="M15" s="21">
        <v>3.473684210526316</v>
      </c>
      <c r="N15" s="30">
        <f t="shared" si="0"/>
        <v>69.26315789473684</v>
      </c>
    </row>
    <row r="16" spans="1:14" ht="22.5" customHeight="1">
      <c r="A16" s="115" t="s">
        <v>128</v>
      </c>
      <c r="B16" s="20">
        <v>2060</v>
      </c>
      <c r="C16" s="21">
        <v>108.42105263157893</v>
      </c>
      <c r="D16" s="20">
        <v>213</v>
      </c>
      <c r="E16" s="21">
        <v>11.210526315789474</v>
      </c>
      <c r="F16" s="20">
        <v>432</v>
      </c>
      <c r="G16" s="21">
        <v>22.736842105263158</v>
      </c>
      <c r="H16" s="20">
        <v>1275</v>
      </c>
      <c r="I16" s="21">
        <v>67.10526315789474</v>
      </c>
      <c r="J16" s="20">
        <v>0</v>
      </c>
      <c r="K16" s="21">
        <v>0</v>
      </c>
      <c r="L16" s="20">
        <v>213</v>
      </c>
      <c r="M16" s="21">
        <v>11.210526315789474</v>
      </c>
      <c r="N16" s="30">
        <f t="shared" si="0"/>
        <v>110.34210526315789</v>
      </c>
    </row>
    <row r="17" spans="1:14" ht="22.5" customHeight="1">
      <c r="A17" s="115" t="s">
        <v>129</v>
      </c>
      <c r="B17" s="20">
        <v>1130</v>
      </c>
      <c r="C17" s="21">
        <v>59.47368421052632</v>
      </c>
      <c r="D17" s="20">
        <v>72</v>
      </c>
      <c r="E17" s="21">
        <v>3.789473684210526</v>
      </c>
      <c r="F17" s="20">
        <v>351</v>
      </c>
      <c r="G17" s="21">
        <v>18.473684210526315</v>
      </c>
      <c r="H17" s="20">
        <v>513</v>
      </c>
      <c r="I17" s="21">
        <v>27</v>
      </c>
      <c r="J17" s="20">
        <v>0</v>
      </c>
      <c r="K17" s="21">
        <v>0</v>
      </c>
      <c r="L17" s="20">
        <v>116</v>
      </c>
      <c r="M17" s="21">
        <v>6.105263157894736</v>
      </c>
      <c r="N17" s="30">
        <f t="shared" si="0"/>
        <v>57.421052631578945</v>
      </c>
    </row>
    <row r="18" spans="1:14" ht="22.5" customHeight="1" thickBot="1">
      <c r="A18" s="115" t="s">
        <v>130</v>
      </c>
      <c r="B18" s="37">
        <v>180</v>
      </c>
      <c r="C18" s="38">
        <v>9.473684210526315</v>
      </c>
      <c r="D18" s="37">
        <v>0</v>
      </c>
      <c r="E18" s="38">
        <v>0</v>
      </c>
      <c r="F18" s="37">
        <v>36</v>
      </c>
      <c r="G18" s="38">
        <v>1.894736842105263</v>
      </c>
      <c r="H18" s="20">
        <v>0</v>
      </c>
      <c r="I18" s="21">
        <v>0</v>
      </c>
      <c r="J18" s="20">
        <v>0</v>
      </c>
      <c r="K18" s="21">
        <v>0</v>
      </c>
      <c r="L18" s="20">
        <v>0</v>
      </c>
      <c r="M18" s="21">
        <v>0</v>
      </c>
      <c r="N18" s="29">
        <f>SUM((B18+D18+F18)/19)</f>
        <v>11.368421052631579</v>
      </c>
    </row>
    <row r="19" spans="1:14" ht="24" customHeight="1" thickBot="1">
      <c r="A19" s="12" t="s">
        <v>22</v>
      </c>
      <c r="B19" s="41">
        <f>SUM(B8:B18)</f>
        <v>12948</v>
      </c>
      <c r="C19" s="41">
        <f aca="true" t="shared" si="1" ref="C19:N19">SUM(C8:C18)</f>
        <v>681.4736842105264</v>
      </c>
      <c r="D19" s="41">
        <f t="shared" si="1"/>
        <v>1629</v>
      </c>
      <c r="E19" s="41">
        <f t="shared" si="1"/>
        <v>85.73684210526316</v>
      </c>
      <c r="F19" s="41">
        <f t="shared" si="1"/>
        <v>3914</v>
      </c>
      <c r="G19" s="41">
        <f t="shared" si="1"/>
        <v>206</v>
      </c>
      <c r="H19" s="41">
        <f t="shared" si="1"/>
        <v>9071</v>
      </c>
      <c r="I19" s="41">
        <f t="shared" si="1"/>
        <v>477.42105263157896</v>
      </c>
      <c r="J19" s="41">
        <f t="shared" si="1"/>
        <v>705</v>
      </c>
      <c r="K19" s="41">
        <f t="shared" si="1"/>
        <v>37.10526315789474</v>
      </c>
      <c r="L19" s="41">
        <f t="shared" si="1"/>
        <v>1650</v>
      </c>
      <c r="M19" s="41">
        <f t="shared" si="1"/>
        <v>86.8421052631579</v>
      </c>
      <c r="N19" s="47">
        <f t="shared" si="1"/>
        <v>794.7844950213372</v>
      </c>
    </row>
    <row r="20" spans="9:14" ht="21">
      <c r="I20" s="27"/>
      <c r="K20" s="27"/>
      <c r="M20" s="27"/>
      <c r="N20" s="27"/>
    </row>
    <row r="21" spans="9:14" ht="21">
      <c r="I21" s="27"/>
      <c r="K21" s="27"/>
      <c r="M21" s="27"/>
      <c r="N21" s="27"/>
    </row>
    <row r="22" spans="13:14" ht="21">
      <c r="M22" s="27"/>
      <c r="N22" s="27"/>
    </row>
    <row r="23" spans="13:14" ht="21">
      <c r="M23" s="27"/>
      <c r="N23" s="27"/>
    </row>
  </sheetData>
  <mergeCells count="12"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119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152</v>
      </c>
      <c r="C4" s="177"/>
      <c r="D4" s="177" t="s">
        <v>5</v>
      </c>
      <c r="E4" s="177"/>
      <c r="F4" s="177" t="s">
        <v>6</v>
      </c>
      <c r="G4" s="177"/>
      <c r="H4" s="177" t="s">
        <v>152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119" t="s">
        <v>103</v>
      </c>
      <c r="B7" s="116"/>
      <c r="C7" s="117"/>
      <c r="D7" s="116"/>
      <c r="E7" s="117"/>
      <c r="F7" s="116"/>
      <c r="G7" s="117"/>
      <c r="H7" s="116"/>
      <c r="I7" s="117"/>
      <c r="J7" s="116"/>
      <c r="K7" s="117"/>
      <c r="L7" s="116"/>
      <c r="M7" s="117"/>
      <c r="N7" s="118"/>
    </row>
    <row r="8" spans="1:14" ht="22.5" customHeight="1">
      <c r="A8" s="120" t="s">
        <v>108</v>
      </c>
      <c r="B8" s="106">
        <v>621</v>
      </c>
      <c r="C8" s="109">
        <v>34.5</v>
      </c>
      <c r="D8" s="106">
        <v>36</v>
      </c>
      <c r="E8" s="109">
        <v>2</v>
      </c>
      <c r="F8" s="106">
        <v>0</v>
      </c>
      <c r="G8" s="109">
        <v>0</v>
      </c>
      <c r="H8" s="106">
        <v>340</v>
      </c>
      <c r="I8" s="109">
        <v>18.88888888888889</v>
      </c>
      <c r="J8" s="106">
        <v>0</v>
      </c>
      <c r="K8" s="109">
        <v>0</v>
      </c>
      <c r="L8" s="106">
        <v>0</v>
      </c>
      <c r="M8" s="109">
        <v>0</v>
      </c>
      <c r="N8" s="103">
        <f>SUM((H8+J8+L8)/18)</f>
        <v>18.88888888888889</v>
      </c>
    </row>
    <row r="9" spans="1:14" ht="22.5" customHeight="1" thickBot="1">
      <c r="A9" s="131" t="s">
        <v>112</v>
      </c>
      <c r="B9" s="82">
        <f>SUM(B8)</f>
        <v>621</v>
      </c>
      <c r="C9" s="90">
        <f aca="true" t="shared" si="0" ref="C9:N9">SUM(C8)</f>
        <v>34.5</v>
      </c>
      <c r="D9" s="82">
        <f t="shared" si="0"/>
        <v>36</v>
      </c>
      <c r="E9" s="90">
        <f t="shared" si="0"/>
        <v>2</v>
      </c>
      <c r="F9" s="82">
        <f t="shared" si="0"/>
        <v>0</v>
      </c>
      <c r="G9" s="90">
        <f t="shared" si="0"/>
        <v>0</v>
      </c>
      <c r="H9" s="82">
        <f t="shared" si="0"/>
        <v>340</v>
      </c>
      <c r="I9" s="90">
        <f t="shared" si="0"/>
        <v>18.88888888888889</v>
      </c>
      <c r="J9" s="82">
        <f t="shared" si="0"/>
        <v>0</v>
      </c>
      <c r="K9" s="90">
        <f t="shared" si="0"/>
        <v>0</v>
      </c>
      <c r="L9" s="82">
        <f t="shared" si="0"/>
        <v>0</v>
      </c>
      <c r="M9" s="90">
        <f t="shared" si="0"/>
        <v>0</v>
      </c>
      <c r="N9" s="113">
        <f t="shared" si="0"/>
        <v>18.88888888888889</v>
      </c>
    </row>
    <row r="10" spans="1:14" ht="22.5" customHeight="1">
      <c r="A10" s="100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8"/>
    </row>
    <row r="11" spans="1:14" ht="22.5" customHeight="1">
      <c r="A11" s="120" t="s">
        <v>104</v>
      </c>
      <c r="B11" s="37">
        <v>686</v>
      </c>
      <c r="C11" s="38">
        <v>38.111111111111114</v>
      </c>
      <c r="D11" s="37">
        <v>379</v>
      </c>
      <c r="E11" s="38">
        <v>21.055555555555557</v>
      </c>
      <c r="F11" s="37">
        <v>261</v>
      </c>
      <c r="G11" s="38">
        <v>14.5</v>
      </c>
      <c r="H11" s="37">
        <v>914</v>
      </c>
      <c r="I11" s="38">
        <v>50.777777777777786</v>
      </c>
      <c r="J11" s="37">
        <v>586</v>
      </c>
      <c r="K11" s="38">
        <v>32.55555555555556</v>
      </c>
      <c r="L11" s="37">
        <v>597</v>
      </c>
      <c r="M11" s="38">
        <v>33.166666666666664</v>
      </c>
      <c r="N11" s="29">
        <f aca="true" t="shared" si="1" ref="N11:N20">SUM((B11+D11+F11+H11+J11+L11)/36)</f>
        <v>95.08333333333333</v>
      </c>
    </row>
    <row r="12" spans="1:14" ht="22.5" customHeight="1">
      <c r="A12" s="121" t="s">
        <v>105</v>
      </c>
      <c r="B12" s="20">
        <v>839</v>
      </c>
      <c r="C12" s="21">
        <v>46.61111111111111</v>
      </c>
      <c r="D12" s="20">
        <v>227</v>
      </c>
      <c r="E12" s="21">
        <v>12.61111111111111</v>
      </c>
      <c r="F12" s="20">
        <v>174</v>
      </c>
      <c r="G12" s="21">
        <v>9.666666666666666</v>
      </c>
      <c r="H12" s="20">
        <v>1079</v>
      </c>
      <c r="I12" s="21">
        <v>59.94444444444444</v>
      </c>
      <c r="J12" s="20">
        <v>877</v>
      </c>
      <c r="K12" s="21">
        <v>48.722222222222214</v>
      </c>
      <c r="L12" s="20">
        <v>792</v>
      </c>
      <c r="M12" s="21">
        <v>44</v>
      </c>
      <c r="N12" s="30">
        <f t="shared" si="1"/>
        <v>110.77777777777777</v>
      </c>
    </row>
    <row r="13" spans="1:14" ht="22.5" customHeight="1">
      <c r="A13" s="121" t="s">
        <v>106</v>
      </c>
      <c r="B13" s="20">
        <v>730</v>
      </c>
      <c r="C13" s="21">
        <v>40.55555555555555</v>
      </c>
      <c r="D13" s="20">
        <v>431</v>
      </c>
      <c r="E13" s="21">
        <v>23.944444444444443</v>
      </c>
      <c r="F13" s="20">
        <v>239</v>
      </c>
      <c r="G13" s="21">
        <v>13.277777777777779</v>
      </c>
      <c r="H13" s="20">
        <v>1055</v>
      </c>
      <c r="I13" s="21">
        <v>58.6111111111111</v>
      </c>
      <c r="J13" s="20">
        <v>539</v>
      </c>
      <c r="K13" s="21">
        <v>29.944444444444443</v>
      </c>
      <c r="L13" s="20">
        <v>362</v>
      </c>
      <c r="M13" s="21">
        <v>20.11111111111111</v>
      </c>
      <c r="N13" s="30">
        <f t="shared" si="1"/>
        <v>93.22222222222223</v>
      </c>
    </row>
    <row r="14" spans="1:14" ht="22.5" customHeight="1">
      <c r="A14" s="121" t="s">
        <v>108</v>
      </c>
      <c r="B14" s="20">
        <v>771</v>
      </c>
      <c r="C14" s="21">
        <v>42.833333333333336</v>
      </c>
      <c r="D14" s="20">
        <v>828</v>
      </c>
      <c r="E14" s="21">
        <v>46</v>
      </c>
      <c r="F14" s="20">
        <v>696</v>
      </c>
      <c r="G14" s="21">
        <v>38.666666666666664</v>
      </c>
      <c r="H14" s="20">
        <v>2055</v>
      </c>
      <c r="I14" s="21">
        <v>114.16666666666667</v>
      </c>
      <c r="J14" s="20">
        <v>933</v>
      </c>
      <c r="K14" s="21">
        <v>51.833333333333336</v>
      </c>
      <c r="L14" s="20">
        <v>1190</v>
      </c>
      <c r="M14" s="21">
        <v>66.11111111111111</v>
      </c>
      <c r="N14" s="30">
        <f t="shared" si="1"/>
        <v>179.80555555555554</v>
      </c>
    </row>
    <row r="15" spans="1:14" ht="22.5" customHeight="1">
      <c r="A15" s="121" t="s">
        <v>131</v>
      </c>
      <c r="B15" s="20">
        <v>539</v>
      </c>
      <c r="C15" s="21">
        <v>29.944444444444446</v>
      </c>
      <c r="D15" s="20">
        <v>571</v>
      </c>
      <c r="E15" s="21">
        <v>31.722222222222218</v>
      </c>
      <c r="F15" s="20">
        <v>133</v>
      </c>
      <c r="G15" s="21">
        <v>7.388888888888889</v>
      </c>
      <c r="H15" s="20">
        <v>1031</v>
      </c>
      <c r="I15" s="21">
        <v>57.27777777777778</v>
      </c>
      <c r="J15" s="20">
        <v>441</v>
      </c>
      <c r="K15" s="21">
        <v>24.5</v>
      </c>
      <c r="L15" s="20">
        <v>543</v>
      </c>
      <c r="M15" s="21">
        <v>30.166666666666668</v>
      </c>
      <c r="N15" s="30">
        <f t="shared" si="1"/>
        <v>90.5</v>
      </c>
    </row>
    <row r="16" spans="1:14" ht="22.5" customHeight="1">
      <c r="A16" s="121" t="s">
        <v>132</v>
      </c>
      <c r="B16" s="20">
        <v>519</v>
      </c>
      <c r="C16" s="21">
        <v>28.833333333333336</v>
      </c>
      <c r="D16" s="20">
        <v>0</v>
      </c>
      <c r="E16" s="21">
        <v>0</v>
      </c>
      <c r="F16" s="20">
        <v>0</v>
      </c>
      <c r="G16" s="21">
        <v>0</v>
      </c>
      <c r="H16" s="20">
        <v>174</v>
      </c>
      <c r="I16" s="21">
        <v>9.666666666666666</v>
      </c>
      <c r="J16" s="20">
        <v>0</v>
      </c>
      <c r="K16" s="21">
        <v>0</v>
      </c>
      <c r="L16" s="20">
        <v>0</v>
      </c>
      <c r="M16" s="21">
        <v>0</v>
      </c>
      <c r="N16" s="30">
        <f t="shared" si="1"/>
        <v>19.25</v>
      </c>
    </row>
    <row r="17" spans="1:14" ht="22.5" customHeight="1">
      <c r="A17" s="121" t="s">
        <v>133</v>
      </c>
      <c r="B17" s="20">
        <v>865</v>
      </c>
      <c r="C17" s="21">
        <v>48.05555555555556</v>
      </c>
      <c r="D17" s="20">
        <v>0</v>
      </c>
      <c r="E17" s="21">
        <v>0</v>
      </c>
      <c r="F17" s="20">
        <v>0</v>
      </c>
      <c r="G17" s="21">
        <v>0</v>
      </c>
      <c r="H17" s="20">
        <v>126</v>
      </c>
      <c r="I17" s="21">
        <v>7</v>
      </c>
      <c r="J17" s="20">
        <v>0</v>
      </c>
      <c r="K17" s="21">
        <v>0</v>
      </c>
      <c r="L17" s="20">
        <v>0</v>
      </c>
      <c r="M17" s="21">
        <v>0</v>
      </c>
      <c r="N17" s="30">
        <f t="shared" si="1"/>
        <v>27.52777777777778</v>
      </c>
    </row>
    <row r="18" spans="1:14" ht="22.5" customHeight="1">
      <c r="A18" s="122" t="s">
        <v>136</v>
      </c>
      <c r="B18" s="20">
        <v>0</v>
      </c>
      <c r="C18" s="21">
        <v>0</v>
      </c>
      <c r="D18" s="20">
        <v>0</v>
      </c>
      <c r="E18" s="21">
        <v>0</v>
      </c>
      <c r="F18" s="20">
        <v>0</v>
      </c>
      <c r="G18" s="21">
        <v>0</v>
      </c>
      <c r="H18" s="20">
        <v>336</v>
      </c>
      <c r="I18" s="21">
        <v>18.666666666666668</v>
      </c>
      <c r="J18" s="20">
        <v>293</v>
      </c>
      <c r="K18" s="21">
        <v>16.27777777777778</v>
      </c>
      <c r="L18" s="20">
        <v>171</v>
      </c>
      <c r="M18" s="21">
        <v>9.5</v>
      </c>
      <c r="N18" s="30">
        <f>SUM((H18+J18+L18)/18)</f>
        <v>44.44444444444444</v>
      </c>
    </row>
    <row r="19" spans="1:14" ht="22.5" customHeight="1">
      <c r="A19" s="121" t="s">
        <v>134</v>
      </c>
      <c r="B19" s="20">
        <v>198</v>
      </c>
      <c r="C19" s="21">
        <v>11</v>
      </c>
      <c r="D19" s="20">
        <v>54</v>
      </c>
      <c r="E19" s="21">
        <v>3</v>
      </c>
      <c r="F19" s="20">
        <v>132</v>
      </c>
      <c r="G19" s="21">
        <v>7.333333333333334</v>
      </c>
      <c r="H19" s="20">
        <v>420</v>
      </c>
      <c r="I19" s="21">
        <v>23.33333333333333</v>
      </c>
      <c r="J19" s="20">
        <v>105</v>
      </c>
      <c r="K19" s="21">
        <v>5.833333333333334</v>
      </c>
      <c r="L19" s="20">
        <v>126</v>
      </c>
      <c r="M19" s="21">
        <v>7</v>
      </c>
      <c r="N19" s="30">
        <f t="shared" si="1"/>
        <v>28.75</v>
      </c>
    </row>
    <row r="20" spans="1:14" ht="22.5" customHeight="1">
      <c r="A20" s="121" t="s">
        <v>135</v>
      </c>
      <c r="B20" s="20">
        <v>308</v>
      </c>
      <c r="C20" s="21">
        <v>17.111111111111114</v>
      </c>
      <c r="D20" s="20">
        <v>36</v>
      </c>
      <c r="E20" s="21">
        <v>2</v>
      </c>
      <c r="F20" s="20">
        <v>168</v>
      </c>
      <c r="G20" s="21">
        <v>9.333333333333334</v>
      </c>
      <c r="H20" s="20">
        <v>1044</v>
      </c>
      <c r="I20" s="21">
        <v>58</v>
      </c>
      <c r="J20" s="20">
        <v>488</v>
      </c>
      <c r="K20" s="21">
        <v>27.111111111111107</v>
      </c>
      <c r="L20" s="20">
        <v>261</v>
      </c>
      <c r="M20" s="21">
        <v>14.5</v>
      </c>
      <c r="N20" s="30">
        <f t="shared" si="1"/>
        <v>64.02777777777777</v>
      </c>
    </row>
    <row r="21" spans="1:14" ht="22.5" customHeight="1" thickBot="1">
      <c r="A21" s="112" t="s">
        <v>19</v>
      </c>
      <c r="B21" s="82">
        <f aca="true" t="shared" si="2" ref="B21:N21">SUM(B11:B20)</f>
        <v>5455</v>
      </c>
      <c r="C21" s="90">
        <f t="shared" si="2"/>
        <v>303.05555555555554</v>
      </c>
      <c r="D21" s="82">
        <f t="shared" si="2"/>
        <v>2526</v>
      </c>
      <c r="E21" s="90">
        <f t="shared" si="2"/>
        <v>140.33333333333334</v>
      </c>
      <c r="F21" s="82">
        <f t="shared" si="2"/>
        <v>1803</v>
      </c>
      <c r="G21" s="90">
        <f t="shared" si="2"/>
        <v>100.16666666666666</v>
      </c>
      <c r="H21" s="82">
        <f t="shared" si="2"/>
        <v>8234</v>
      </c>
      <c r="I21" s="90">
        <f t="shared" si="2"/>
        <v>457.44444444444446</v>
      </c>
      <c r="J21" s="82">
        <f t="shared" si="2"/>
        <v>4262</v>
      </c>
      <c r="K21" s="90">
        <f t="shared" si="2"/>
        <v>236.77777777777777</v>
      </c>
      <c r="L21" s="82">
        <f t="shared" si="2"/>
        <v>4042</v>
      </c>
      <c r="M21" s="90">
        <f t="shared" si="2"/>
        <v>224.55555555555554</v>
      </c>
      <c r="N21" s="113">
        <f t="shared" si="2"/>
        <v>753.3888888888889</v>
      </c>
    </row>
    <row r="22" spans="1:14" ht="22.5" customHeight="1">
      <c r="A22" s="10" t="s">
        <v>73</v>
      </c>
      <c r="B22" s="106"/>
      <c r="C22" s="109"/>
      <c r="D22" s="106"/>
      <c r="E22" s="109"/>
      <c r="F22" s="106"/>
      <c r="G22" s="109"/>
      <c r="H22" s="106"/>
      <c r="I22" s="109"/>
      <c r="J22" s="106"/>
      <c r="K22" s="109"/>
      <c r="L22" s="106"/>
      <c r="M22" s="109"/>
      <c r="N22" s="103"/>
    </row>
    <row r="23" spans="1:14" ht="22.5" customHeight="1">
      <c r="A23" s="8" t="s">
        <v>137</v>
      </c>
      <c r="B23" s="20">
        <v>624</v>
      </c>
      <c r="C23" s="21">
        <v>34.666666666666664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30">
        <f>SUM((B23+D23+F23)/18)</f>
        <v>34.666666666666664</v>
      </c>
    </row>
    <row r="24" spans="1:14" ht="22.5" customHeight="1">
      <c r="A24" s="9" t="s">
        <v>25</v>
      </c>
      <c r="B24" s="20">
        <v>42</v>
      </c>
      <c r="C24" s="21">
        <v>2.3333333333333335</v>
      </c>
      <c r="D24" s="20">
        <v>0</v>
      </c>
      <c r="E24" s="21">
        <v>0</v>
      </c>
      <c r="F24" s="20">
        <v>0</v>
      </c>
      <c r="G24" s="21">
        <v>0</v>
      </c>
      <c r="H24" s="20">
        <v>0</v>
      </c>
      <c r="I24" s="21">
        <v>0</v>
      </c>
      <c r="J24" s="20">
        <v>0</v>
      </c>
      <c r="K24" s="21">
        <v>0</v>
      </c>
      <c r="L24" s="20">
        <v>0</v>
      </c>
      <c r="M24" s="21">
        <v>0</v>
      </c>
      <c r="N24" s="30">
        <f>SUM((B24+D24+F24)/18)</f>
        <v>2.3333333333333335</v>
      </c>
    </row>
    <row r="25" spans="1:14" ht="22.5" customHeight="1">
      <c r="A25" s="9" t="s">
        <v>134</v>
      </c>
      <c r="B25" s="20">
        <v>717</v>
      </c>
      <c r="C25" s="21">
        <v>39.833333333333336</v>
      </c>
      <c r="D25" s="20">
        <v>92</v>
      </c>
      <c r="E25" s="21">
        <v>5.111111111111111</v>
      </c>
      <c r="F25" s="20">
        <v>138</v>
      </c>
      <c r="G25" s="21">
        <v>7.666666666666667</v>
      </c>
      <c r="H25" s="20">
        <v>663</v>
      </c>
      <c r="I25" s="21">
        <v>36.83333333333333</v>
      </c>
      <c r="J25" s="20">
        <v>183</v>
      </c>
      <c r="K25" s="21">
        <v>10.166666666666668</v>
      </c>
      <c r="L25" s="20">
        <v>63</v>
      </c>
      <c r="M25" s="21">
        <v>3.5</v>
      </c>
      <c r="N25" s="30">
        <f>SUM((B25+D25+F25+H25+J25+L25)/36)</f>
        <v>51.55555555555556</v>
      </c>
    </row>
    <row r="26" spans="1:14" ht="22.5" customHeight="1">
      <c r="A26" s="9" t="s">
        <v>138</v>
      </c>
      <c r="B26" s="20">
        <v>791</v>
      </c>
      <c r="C26" s="21">
        <v>43.94444444444444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99</v>
      </c>
      <c r="K26" s="21">
        <v>5.5</v>
      </c>
      <c r="L26" s="20">
        <v>0</v>
      </c>
      <c r="M26" s="21">
        <v>0</v>
      </c>
      <c r="N26" s="30">
        <f>SUM((B26+D26+F26+H26+J26+L26)/36)</f>
        <v>24.72222222222222</v>
      </c>
    </row>
    <row r="27" spans="1:14" ht="22.5" customHeight="1" thickBot="1">
      <c r="A27" s="112" t="s">
        <v>44</v>
      </c>
      <c r="B27" s="82">
        <f aca="true" t="shared" si="3" ref="B27:N27">SUM(B22:B26)</f>
        <v>2174</v>
      </c>
      <c r="C27" s="90">
        <f t="shared" si="3"/>
        <v>120.77777777777779</v>
      </c>
      <c r="D27" s="82">
        <f t="shared" si="3"/>
        <v>92</v>
      </c>
      <c r="E27" s="90">
        <f t="shared" si="3"/>
        <v>5.111111111111111</v>
      </c>
      <c r="F27" s="82">
        <f t="shared" si="3"/>
        <v>138</v>
      </c>
      <c r="G27" s="90">
        <f t="shared" si="3"/>
        <v>7.666666666666667</v>
      </c>
      <c r="H27" s="82">
        <f t="shared" si="3"/>
        <v>663</v>
      </c>
      <c r="I27" s="90">
        <f t="shared" si="3"/>
        <v>36.83333333333333</v>
      </c>
      <c r="J27" s="82">
        <f t="shared" si="3"/>
        <v>282</v>
      </c>
      <c r="K27" s="90">
        <f t="shared" si="3"/>
        <v>15.666666666666668</v>
      </c>
      <c r="L27" s="82">
        <f t="shared" si="3"/>
        <v>63</v>
      </c>
      <c r="M27" s="90">
        <f t="shared" si="3"/>
        <v>3.5</v>
      </c>
      <c r="N27" s="113">
        <f t="shared" si="3"/>
        <v>113.27777777777777</v>
      </c>
    </row>
    <row r="28" spans="1:14" ht="22.5" customHeight="1">
      <c r="A28" s="79" t="s">
        <v>139</v>
      </c>
      <c r="B28" s="106"/>
      <c r="C28" s="109"/>
      <c r="D28" s="106"/>
      <c r="E28" s="109"/>
      <c r="F28" s="106"/>
      <c r="G28" s="109"/>
      <c r="H28" s="106"/>
      <c r="I28" s="109"/>
      <c r="J28" s="106"/>
      <c r="K28" s="109"/>
      <c r="L28" s="106"/>
      <c r="M28" s="109"/>
      <c r="N28" s="103"/>
    </row>
    <row r="29" spans="1:14" ht="22.5" customHeight="1">
      <c r="A29" s="9" t="s">
        <v>135</v>
      </c>
      <c r="B29" s="20">
        <v>275</v>
      </c>
      <c r="C29" s="21">
        <v>15.277777777777779</v>
      </c>
      <c r="D29" s="20">
        <v>24</v>
      </c>
      <c r="E29" s="21">
        <v>1.3333333333333333</v>
      </c>
      <c r="F29" s="20">
        <v>159</v>
      </c>
      <c r="G29" s="21">
        <v>8.833333333333334</v>
      </c>
      <c r="H29" s="106">
        <v>204</v>
      </c>
      <c r="I29" s="109">
        <v>11.333333333333334</v>
      </c>
      <c r="J29" s="106">
        <v>64</v>
      </c>
      <c r="K29" s="109">
        <v>3.5555555555555554</v>
      </c>
      <c r="L29" s="106">
        <v>51</v>
      </c>
      <c r="M29" s="109">
        <v>2.8333333333333335</v>
      </c>
      <c r="N29" s="103">
        <f>SUM((B29+D29+F29+H29+J29+L29)/36)</f>
        <v>21.583333333333332</v>
      </c>
    </row>
    <row r="30" spans="1:14" ht="22.5" customHeight="1" thickBot="1">
      <c r="A30" s="112" t="s">
        <v>21</v>
      </c>
      <c r="B30" s="82">
        <f>SUM(B29)</f>
        <v>275</v>
      </c>
      <c r="C30" s="90">
        <f aca="true" t="shared" si="4" ref="C30:N30">SUM(C29)</f>
        <v>15.277777777777779</v>
      </c>
      <c r="D30" s="82">
        <f t="shared" si="4"/>
        <v>24</v>
      </c>
      <c r="E30" s="90">
        <f t="shared" si="4"/>
        <v>1.3333333333333333</v>
      </c>
      <c r="F30" s="82">
        <f t="shared" si="4"/>
        <v>159</v>
      </c>
      <c r="G30" s="90">
        <f t="shared" si="4"/>
        <v>8.833333333333334</v>
      </c>
      <c r="H30" s="82">
        <f t="shared" si="4"/>
        <v>204</v>
      </c>
      <c r="I30" s="90">
        <f t="shared" si="4"/>
        <v>11.333333333333334</v>
      </c>
      <c r="J30" s="82">
        <f t="shared" si="4"/>
        <v>64</v>
      </c>
      <c r="K30" s="90">
        <f t="shared" si="4"/>
        <v>3.5555555555555554</v>
      </c>
      <c r="L30" s="82">
        <f t="shared" si="4"/>
        <v>51</v>
      </c>
      <c r="M30" s="90">
        <f t="shared" si="4"/>
        <v>2.8333333333333335</v>
      </c>
      <c r="N30" s="113">
        <f t="shared" si="4"/>
        <v>21.583333333333332</v>
      </c>
    </row>
    <row r="31" spans="1:14" ht="22.5" customHeight="1">
      <c r="A31" s="10" t="s">
        <v>93</v>
      </c>
      <c r="B31" s="106"/>
      <c r="C31" s="109"/>
      <c r="D31" s="106"/>
      <c r="E31" s="109"/>
      <c r="F31" s="106"/>
      <c r="G31" s="109"/>
      <c r="H31" s="106"/>
      <c r="I31" s="109"/>
      <c r="J31" s="106"/>
      <c r="K31" s="109"/>
      <c r="L31" s="106"/>
      <c r="M31" s="109"/>
      <c r="N31" s="103"/>
    </row>
    <row r="32" spans="1:14" ht="22.5" customHeight="1">
      <c r="A32" s="8" t="s">
        <v>137</v>
      </c>
      <c r="B32" s="20">
        <v>354</v>
      </c>
      <c r="C32" s="21">
        <v>19.666666666666664</v>
      </c>
      <c r="D32" s="20">
        <v>36</v>
      </c>
      <c r="E32" s="21">
        <v>2</v>
      </c>
      <c r="F32" s="20">
        <v>0</v>
      </c>
      <c r="G32" s="21">
        <v>0</v>
      </c>
      <c r="H32" s="20">
        <v>226</v>
      </c>
      <c r="I32" s="21">
        <v>12.555555555555555</v>
      </c>
      <c r="J32" s="20">
        <v>0</v>
      </c>
      <c r="K32" s="21">
        <v>0</v>
      </c>
      <c r="L32" s="20">
        <v>0</v>
      </c>
      <c r="M32" s="21">
        <v>0</v>
      </c>
      <c r="N32" s="30">
        <f>SUM((B32+D32+F32+H32+J32+L32)/36)</f>
        <v>17.11111111111111</v>
      </c>
    </row>
    <row r="33" spans="1:14" ht="22.5" customHeight="1" thickBot="1">
      <c r="A33" s="123" t="s">
        <v>140</v>
      </c>
      <c r="B33" s="124">
        <f>SUM(B32)</f>
        <v>354</v>
      </c>
      <c r="C33" s="124">
        <f aca="true" t="shared" si="5" ref="C33:N33">SUM(C32)</f>
        <v>19.666666666666664</v>
      </c>
      <c r="D33" s="124">
        <f t="shared" si="5"/>
        <v>36</v>
      </c>
      <c r="E33" s="124">
        <f t="shared" si="5"/>
        <v>2</v>
      </c>
      <c r="F33" s="124">
        <f t="shared" si="5"/>
        <v>0</v>
      </c>
      <c r="G33" s="124">
        <f t="shared" si="5"/>
        <v>0</v>
      </c>
      <c r="H33" s="124">
        <f t="shared" si="5"/>
        <v>226</v>
      </c>
      <c r="I33" s="125">
        <f t="shared" si="5"/>
        <v>12.555555555555555</v>
      </c>
      <c r="J33" s="124">
        <f t="shared" si="5"/>
        <v>0</v>
      </c>
      <c r="K33" s="125">
        <f t="shared" si="5"/>
        <v>0</v>
      </c>
      <c r="L33" s="124">
        <f t="shared" si="5"/>
        <v>0</v>
      </c>
      <c r="M33" s="125">
        <f t="shared" si="5"/>
        <v>0</v>
      </c>
      <c r="N33" s="126">
        <f t="shared" si="5"/>
        <v>17.11111111111111</v>
      </c>
    </row>
    <row r="34" spans="1:14" ht="22.5" customHeight="1">
      <c r="A34" s="10" t="s">
        <v>141</v>
      </c>
      <c r="B34" s="106"/>
      <c r="C34" s="109"/>
      <c r="D34" s="106"/>
      <c r="E34" s="109"/>
      <c r="F34" s="106"/>
      <c r="G34" s="109"/>
      <c r="H34" s="106"/>
      <c r="I34" s="109"/>
      <c r="J34" s="106"/>
      <c r="K34" s="109"/>
      <c r="L34" s="106"/>
      <c r="M34" s="109"/>
      <c r="N34" s="103"/>
    </row>
    <row r="35" spans="1:14" ht="22.5" customHeight="1">
      <c r="A35" s="8" t="s">
        <v>104</v>
      </c>
      <c r="B35" s="106">
        <v>461</v>
      </c>
      <c r="C35" s="109">
        <v>25.61111111111111</v>
      </c>
      <c r="D35" s="106">
        <v>0</v>
      </c>
      <c r="E35" s="109">
        <v>0</v>
      </c>
      <c r="F35" s="106">
        <v>0</v>
      </c>
      <c r="G35" s="109">
        <v>0</v>
      </c>
      <c r="H35" s="106">
        <v>0</v>
      </c>
      <c r="I35" s="109">
        <v>0</v>
      </c>
      <c r="J35" s="106">
        <v>0</v>
      </c>
      <c r="K35" s="109">
        <v>0</v>
      </c>
      <c r="L35" s="106">
        <v>0</v>
      </c>
      <c r="M35" s="109">
        <v>0</v>
      </c>
      <c r="N35" s="103">
        <f>SUM((B35+D35+F35)/18)</f>
        <v>25.61111111111111</v>
      </c>
    </row>
    <row r="36" spans="1:14" ht="22.5" customHeight="1">
      <c r="A36" s="9" t="s">
        <v>109</v>
      </c>
      <c r="B36" s="20">
        <v>373</v>
      </c>
      <c r="C36" s="21">
        <v>20.72222222222222</v>
      </c>
      <c r="D36" s="20">
        <v>0</v>
      </c>
      <c r="E36" s="21">
        <v>0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103">
        <f>SUM((B36+D36+F36)/18)</f>
        <v>20.72222222222222</v>
      </c>
    </row>
    <row r="37" spans="1:14" ht="22.5" customHeight="1">
      <c r="A37" s="9" t="s">
        <v>142</v>
      </c>
      <c r="B37" s="20">
        <v>518</v>
      </c>
      <c r="C37" s="21">
        <v>28.777777777777775</v>
      </c>
      <c r="D37" s="20">
        <v>0</v>
      </c>
      <c r="E37" s="21">
        <v>0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103">
        <f>SUM((B37+D37+F37)/18)</f>
        <v>28.77777777777778</v>
      </c>
    </row>
    <row r="38" spans="1:14" ht="22.5" customHeight="1">
      <c r="A38" s="130" t="s">
        <v>108</v>
      </c>
      <c r="B38" s="127">
        <v>675</v>
      </c>
      <c r="C38" s="128">
        <v>37.5</v>
      </c>
      <c r="D38" s="127">
        <v>0</v>
      </c>
      <c r="E38" s="128">
        <v>0</v>
      </c>
      <c r="F38" s="127">
        <v>0</v>
      </c>
      <c r="G38" s="128">
        <v>0</v>
      </c>
      <c r="H38" s="127">
        <v>0</v>
      </c>
      <c r="I38" s="128">
        <v>0</v>
      </c>
      <c r="J38" s="127">
        <v>0</v>
      </c>
      <c r="K38" s="128">
        <v>0</v>
      </c>
      <c r="L38" s="127">
        <v>0</v>
      </c>
      <c r="M38" s="128">
        <v>0</v>
      </c>
      <c r="N38" s="103">
        <f>SUM((B38+D38+F38)/18)</f>
        <v>37.5</v>
      </c>
    </row>
    <row r="39" spans="1:14" ht="22.5" customHeight="1" thickBot="1">
      <c r="A39" s="123" t="s">
        <v>143</v>
      </c>
      <c r="B39" s="82">
        <f>SUM(B35:B38)</f>
        <v>2027</v>
      </c>
      <c r="C39" s="90">
        <f aca="true" t="shared" si="6" ref="C39:N39">SUM(C35:C38)</f>
        <v>112.6111111111111</v>
      </c>
      <c r="D39" s="82">
        <f t="shared" si="6"/>
        <v>0</v>
      </c>
      <c r="E39" s="90">
        <f t="shared" si="6"/>
        <v>0</v>
      </c>
      <c r="F39" s="82">
        <f t="shared" si="6"/>
        <v>0</v>
      </c>
      <c r="G39" s="90">
        <f t="shared" si="6"/>
        <v>0</v>
      </c>
      <c r="H39" s="82">
        <f t="shared" si="6"/>
        <v>0</v>
      </c>
      <c r="I39" s="90">
        <f t="shared" si="6"/>
        <v>0</v>
      </c>
      <c r="J39" s="82">
        <f t="shared" si="6"/>
        <v>0</v>
      </c>
      <c r="K39" s="90">
        <f t="shared" si="6"/>
        <v>0</v>
      </c>
      <c r="L39" s="82">
        <f t="shared" si="6"/>
        <v>0</v>
      </c>
      <c r="M39" s="90">
        <f t="shared" si="6"/>
        <v>0</v>
      </c>
      <c r="N39" s="113">
        <f t="shared" si="6"/>
        <v>112.61111111111111</v>
      </c>
    </row>
    <row r="40" spans="1:14" ht="22.5" customHeight="1">
      <c r="A40" s="10" t="s">
        <v>110</v>
      </c>
      <c r="B40" s="106"/>
      <c r="C40" s="109"/>
      <c r="D40" s="106"/>
      <c r="E40" s="109"/>
      <c r="F40" s="106"/>
      <c r="G40" s="109"/>
      <c r="H40" s="106"/>
      <c r="I40" s="109"/>
      <c r="J40" s="106"/>
      <c r="K40" s="109"/>
      <c r="L40" s="106"/>
      <c r="M40" s="109"/>
      <c r="N40" s="103"/>
    </row>
    <row r="41" spans="1:14" ht="22.5" customHeight="1">
      <c r="A41" s="8" t="s">
        <v>104</v>
      </c>
      <c r="B41" s="106">
        <v>126</v>
      </c>
      <c r="C41" s="109">
        <v>7</v>
      </c>
      <c r="D41" s="106">
        <v>0</v>
      </c>
      <c r="E41" s="109">
        <v>0</v>
      </c>
      <c r="F41" s="106">
        <v>0</v>
      </c>
      <c r="G41" s="109">
        <v>0</v>
      </c>
      <c r="H41" s="106">
        <v>270</v>
      </c>
      <c r="I41" s="109">
        <v>15</v>
      </c>
      <c r="J41" s="106">
        <v>0</v>
      </c>
      <c r="K41" s="109">
        <v>0</v>
      </c>
      <c r="L41" s="106">
        <v>0</v>
      </c>
      <c r="M41" s="109">
        <v>0</v>
      </c>
      <c r="N41" s="103">
        <f>SUM((B41+D41+F41+H41+J41+L41)/36)</f>
        <v>11</v>
      </c>
    </row>
    <row r="42" spans="1:14" ht="22.5" customHeight="1">
      <c r="A42" s="9" t="s">
        <v>109</v>
      </c>
      <c r="B42" s="20">
        <v>308</v>
      </c>
      <c r="C42" s="21">
        <v>17.11111111111111</v>
      </c>
      <c r="D42" s="20">
        <v>0</v>
      </c>
      <c r="E42" s="21">
        <v>0</v>
      </c>
      <c r="F42" s="20">
        <v>0</v>
      </c>
      <c r="G42" s="21">
        <v>0</v>
      </c>
      <c r="H42" s="20">
        <v>120</v>
      </c>
      <c r="I42" s="21">
        <v>6.666666666666667</v>
      </c>
      <c r="J42" s="20">
        <v>0</v>
      </c>
      <c r="K42" s="21">
        <v>0</v>
      </c>
      <c r="L42" s="20">
        <v>0</v>
      </c>
      <c r="M42" s="21">
        <v>0</v>
      </c>
      <c r="N42" s="30">
        <f>SUM((B42+D42+F42+H42+J42+L42)/36)</f>
        <v>11.88888888888889</v>
      </c>
    </row>
    <row r="43" spans="1:14" ht="22.5" customHeight="1">
      <c r="A43" s="9" t="s">
        <v>142</v>
      </c>
      <c r="B43" s="20">
        <v>435</v>
      </c>
      <c r="C43" s="21">
        <v>24.16666666666667</v>
      </c>
      <c r="D43" s="20">
        <v>0</v>
      </c>
      <c r="E43" s="21">
        <v>0</v>
      </c>
      <c r="F43" s="20">
        <v>0</v>
      </c>
      <c r="G43" s="21">
        <v>0</v>
      </c>
      <c r="H43" s="20">
        <v>475</v>
      </c>
      <c r="I43" s="21">
        <v>26.38888888888889</v>
      </c>
      <c r="J43" s="20">
        <v>0</v>
      </c>
      <c r="K43" s="21">
        <v>0</v>
      </c>
      <c r="L43" s="20">
        <v>0</v>
      </c>
      <c r="M43" s="21">
        <v>0</v>
      </c>
      <c r="N43" s="30">
        <f>SUM((B43+D43+F43+H43+J43+L43)/36)</f>
        <v>25.27777777777778</v>
      </c>
    </row>
    <row r="44" spans="1:14" ht="22.5" customHeight="1">
      <c r="A44" s="130" t="s">
        <v>108</v>
      </c>
      <c r="B44" s="127">
        <v>473</v>
      </c>
      <c r="C44" s="128">
        <v>26.277777777777775</v>
      </c>
      <c r="D44" s="127">
        <v>0</v>
      </c>
      <c r="E44" s="128">
        <v>0</v>
      </c>
      <c r="F44" s="127">
        <v>0</v>
      </c>
      <c r="G44" s="128">
        <v>0</v>
      </c>
      <c r="H44" s="127">
        <v>0</v>
      </c>
      <c r="I44" s="128">
        <v>0</v>
      </c>
      <c r="J44" s="127">
        <v>0</v>
      </c>
      <c r="K44" s="128">
        <v>0</v>
      </c>
      <c r="L44" s="127">
        <v>0</v>
      </c>
      <c r="M44" s="128">
        <v>0</v>
      </c>
      <c r="N44" s="129">
        <f>SUM((B44+D44+F44)/18)</f>
        <v>26.27777777777778</v>
      </c>
    </row>
    <row r="45" spans="1:14" ht="22.5" customHeight="1" thickBot="1">
      <c r="A45" s="123" t="s">
        <v>111</v>
      </c>
      <c r="B45" s="82">
        <f>SUM(B41:B44)</f>
        <v>1342</v>
      </c>
      <c r="C45" s="90">
        <f aca="true" t="shared" si="7" ref="C45:N45">SUM(C41:C44)</f>
        <v>74.55555555555556</v>
      </c>
      <c r="D45" s="82">
        <f t="shared" si="7"/>
        <v>0</v>
      </c>
      <c r="E45" s="90">
        <f t="shared" si="7"/>
        <v>0</v>
      </c>
      <c r="F45" s="82">
        <f t="shared" si="7"/>
        <v>0</v>
      </c>
      <c r="G45" s="90">
        <f t="shared" si="7"/>
        <v>0</v>
      </c>
      <c r="H45" s="82">
        <f t="shared" si="7"/>
        <v>865</v>
      </c>
      <c r="I45" s="90">
        <f t="shared" si="7"/>
        <v>48.05555555555556</v>
      </c>
      <c r="J45" s="82">
        <f t="shared" si="7"/>
        <v>0</v>
      </c>
      <c r="K45" s="90">
        <f t="shared" si="7"/>
        <v>0</v>
      </c>
      <c r="L45" s="82">
        <f t="shared" si="7"/>
        <v>0</v>
      </c>
      <c r="M45" s="90">
        <f t="shared" si="7"/>
        <v>0</v>
      </c>
      <c r="N45" s="113">
        <f t="shared" si="7"/>
        <v>74.44444444444446</v>
      </c>
    </row>
    <row r="46" spans="1:14" ht="22.5" customHeight="1">
      <c r="A46" s="10" t="s">
        <v>144</v>
      </c>
      <c r="B46" s="106"/>
      <c r="C46" s="109"/>
      <c r="D46" s="106"/>
      <c r="E46" s="109"/>
      <c r="F46" s="106"/>
      <c r="G46" s="109"/>
      <c r="H46" s="106"/>
      <c r="I46" s="109"/>
      <c r="J46" s="106"/>
      <c r="K46" s="109"/>
      <c r="L46" s="106"/>
      <c r="M46" s="109"/>
      <c r="N46" s="103"/>
    </row>
    <row r="47" spans="1:14" ht="22.5" customHeight="1">
      <c r="A47" s="8" t="s">
        <v>104</v>
      </c>
      <c r="B47" s="106">
        <v>993</v>
      </c>
      <c r="C47" s="109">
        <v>55.166666666666664</v>
      </c>
      <c r="D47" s="106">
        <v>383</v>
      </c>
      <c r="E47" s="109">
        <v>21.277777777777775</v>
      </c>
      <c r="F47" s="106">
        <v>102</v>
      </c>
      <c r="G47" s="109">
        <v>5.666666666666667</v>
      </c>
      <c r="H47" s="106">
        <v>1176</v>
      </c>
      <c r="I47" s="109">
        <v>65.33333333333333</v>
      </c>
      <c r="J47" s="106">
        <v>537</v>
      </c>
      <c r="K47" s="109">
        <v>29.833333333333336</v>
      </c>
      <c r="L47" s="106">
        <v>87</v>
      </c>
      <c r="M47" s="109">
        <v>4.833333333333333</v>
      </c>
      <c r="N47" s="103">
        <f>SUM((B47+D47+F47+H47+J47+L47)/36)</f>
        <v>91.05555555555556</v>
      </c>
    </row>
    <row r="48" spans="1:14" ht="22.5" customHeight="1">
      <c r="A48" s="9" t="s">
        <v>105</v>
      </c>
      <c r="B48" s="20">
        <v>726</v>
      </c>
      <c r="C48" s="21">
        <v>40.33333333333335</v>
      </c>
      <c r="D48" s="20">
        <v>206</v>
      </c>
      <c r="E48" s="21">
        <v>11.444444444444445</v>
      </c>
      <c r="F48" s="20">
        <v>129</v>
      </c>
      <c r="G48" s="21">
        <v>7.166666666666667</v>
      </c>
      <c r="H48" s="20">
        <v>791</v>
      </c>
      <c r="I48" s="21">
        <v>43.94444444444444</v>
      </c>
      <c r="J48" s="20">
        <v>0</v>
      </c>
      <c r="K48" s="21">
        <v>0</v>
      </c>
      <c r="L48" s="20">
        <v>129</v>
      </c>
      <c r="M48" s="21">
        <v>7.166666666666667</v>
      </c>
      <c r="N48" s="30">
        <f>SUM((B48+D48+F48+H48+J48+L48)/36)</f>
        <v>55.02777777777778</v>
      </c>
    </row>
    <row r="49" spans="1:14" ht="22.5" customHeight="1">
      <c r="A49" s="9" t="s">
        <v>106</v>
      </c>
      <c r="B49" s="20">
        <v>621</v>
      </c>
      <c r="C49" s="21">
        <v>34.5</v>
      </c>
      <c r="D49" s="20">
        <v>437</v>
      </c>
      <c r="E49" s="21">
        <v>24.277777777777775</v>
      </c>
      <c r="F49" s="20">
        <v>0</v>
      </c>
      <c r="G49" s="21">
        <v>0</v>
      </c>
      <c r="H49" s="20">
        <v>1649</v>
      </c>
      <c r="I49" s="21">
        <v>91.61111111111111</v>
      </c>
      <c r="J49" s="20">
        <v>519</v>
      </c>
      <c r="K49" s="21">
        <v>28.833333333333332</v>
      </c>
      <c r="L49" s="20">
        <v>324</v>
      </c>
      <c r="M49" s="21">
        <v>18</v>
      </c>
      <c r="N49" s="30">
        <f>SUM((B49+D49+F49+H49+J49+L49)/36)</f>
        <v>98.61111111111111</v>
      </c>
    </row>
    <row r="50" spans="1:14" ht="22.5" customHeight="1">
      <c r="A50" s="9" t="s">
        <v>108</v>
      </c>
      <c r="B50" s="20">
        <v>981</v>
      </c>
      <c r="C50" s="21">
        <v>54.5</v>
      </c>
      <c r="D50" s="20">
        <v>605</v>
      </c>
      <c r="E50" s="21">
        <v>33.611111111111114</v>
      </c>
      <c r="F50" s="20">
        <v>216</v>
      </c>
      <c r="G50" s="21">
        <v>12</v>
      </c>
      <c r="H50" s="20">
        <v>2830</v>
      </c>
      <c r="I50" s="21">
        <v>157.22222222222226</v>
      </c>
      <c r="J50" s="20">
        <v>1002</v>
      </c>
      <c r="K50" s="21">
        <v>55.666666666666664</v>
      </c>
      <c r="L50" s="20">
        <v>237</v>
      </c>
      <c r="M50" s="21">
        <v>13.166666666666666</v>
      </c>
      <c r="N50" s="30">
        <f>SUM((B50+D50+F50+H50+J50+L50)/36)</f>
        <v>163.08333333333334</v>
      </c>
    </row>
    <row r="51" spans="1:14" ht="22.5" customHeight="1">
      <c r="A51" s="9" t="s">
        <v>145</v>
      </c>
      <c r="B51" s="127">
        <v>831</v>
      </c>
      <c r="C51" s="128">
        <v>46.16666666666667</v>
      </c>
      <c r="D51" s="127">
        <v>393</v>
      </c>
      <c r="E51" s="128">
        <v>21.833333333333336</v>
      </c>
      <c r="F51" s="127">
        <v>75</v>
      </c>
      <c r="G51" s="128">
        <v>4.166666666666667</v>
      </c>
      <c r="H51" s="127">
        <v>991</v>
      </c>
      <c r="I51" s="128">
        <v>55.05555555555555</v>
      </c>
      <c r="J51" s="127">
        <v>559</v>
      </c>
      <c r="K51" s="128">
        <v>31.055555555555554</v>
      </c>
      <c r="L51" s="127">
        <v>111</v>
      </c>
      <c r="M51" s="128">
        <v>6.166666666666667</v>
      </c>
      <c r="N51" s="129">
        <f>SUM((B51+D51+F51+H51+J51+L51)/36)</f>
        <v>82.22222222222223</v>
      </c>
    </row>
    <row r="52" spans="1:14" ht="22.5" customHeight="1" thickBot="1">
      <c r="A52" s="123" t="s">
        <v>146</v>
      </c>
      <c r="B52" s="82">
        <f>SUM(B47:B51)</f>
        <v>4152</v>
      </c>
      <c r="C52" s="90">
        <f aca="true" t="shared" si="8" ref="C52:N52">SUM(C47:C51)</f>
        <v>230.66666666666669</v>
      </c>
      <c r="D52" s="82">
        <f t="shared" si="8"/>
        <v>2024</v>
      </c>
      <c r="E52" s="90">
        <f t="shared" si="8"/>
        <v>112.44444444444446</v>
      </c>
      <c r="F52" s="82">
        <f t="shared" si="8"/>
        <v>522</v>
      </c>
      <c r="G52" s="90">
        <f t="shared" si="8"/>
        <v>29.000000000000004</v>
      </c>
      <c r="H52" s="82">
        <f t="shared" si="8"/>
        <v>7437</v>
      </c>
      <c r="I52" s="90">
        <f t="shared" si="8"/>
        <v>413.1666666666667</v>
      </c>
      <c r="J52" s="82">
        <f t="shared" si="8"/>
        <v>2617</v>
      </c>
      <c r="K52" s="90">
        <f t="shared" si="8"/>
        <v>145.38888888888889</v>
      </c>
      <c r="L52" s="82">
        <f t="shared" si="8"/>
        <v>888</v>
      </c>
      <c r="M52" s="90">
        <f t="shared" si="8"/>
        <v>49.33333333333333</v>
      </c>
      <c r="N52" s="113">
        <f t="shared" si="8"/>
        <v>490.00000000000006</v>
      </c>
    </row>
    <row r="53" spans="1:14" ht="22.5" customHeight="1">
      <c r="A53" s="10" t="s">
        <v>147</v>
      </c>
      <c r="B53" s="106"/>
      <c r="C53" s="109"/>
      <c r="D53" s="106"/>
      <c r="E53" s="109"/>
      <c r="F53" s="106"/>
      <c r="G53" s="109"/>
      <c r="H53" s="106"/>
      <c r="I53" s="109"/>
      <c r="J53" s="106"/>
      <c r="K53" s="109"/>
      <c r="L53" s="106"/>
      <c r="M53" s="109"/>
      <c r="N53" s="103"/>
    </row>
    <row r="54" spans="1:14" ht="22.5" customHeight="1">
      <c r="A54" s="8" t="s">
        <v>104</v>
      </c>
      <c r="B54" s="106">
        <v>722</v>
      </c>
      <c r="C54" s="109">
        <v>40.111111111111114</v>
      </c>
      <c r="D54" s="106">
        <v>329</v>
      </c>
      <c r="E54" s="109">
        <v>18.27777777777778</v>
      </c>
      <c r="F54" s="106">
        <v>0</v>
      </c>
      <c r="G54" s="109">
        <v>0</v>
      </c>
      <c r="H54" s="106">
        <v>735</v>
      </c>
      <c r="I54" s="109">
        <v>40.833333333333336</v>
      </c>
      <c r="J54" s="106">
        <v>682</v>
      </c>
      <c r="K54" s="109">
        <v>37.888888888888886</v>
      </c>
      <c r="L54" s="106">
        <v>78</v>
      </c>
      <c r="M54" s="109">
        <v>4.333333333333333</v>
      </c>
      <c r="N54" s="103">
        <f>SUM((B54+D54+F54+H54+J54+L54)/36)</f>
        <v>70.72222222222223</v>
      </c>
    </row>
    <row r="55" spans="1:14" ht="22.5" customHeight="1">
      <c r="A55" s="9" t="s">
        <v>105</v>
      </c>
      <c r="B55" s="20">
        <v>487</v>
      </c>
      <c r="C55" s="21">
        <v>27.055555555555557</v>
      </c>
      <c r="D55" s="20">
        <v>151</v>
      </c>
      <c r="E55" s="21">
        <v>8.38888888888889</v>
      </c>
      <c r="F55" s="20">
        <v>69</v>
      </c>
      <c r="G55" s="21">
        <v>3.8333333333333335</v>
      </c>
      <c r="H55" s="20">
        <v>399</v>
      </c>
      <c r="I55" s="21">
        <v>22.166666666666664</v>
      </c>
      <c r="J55" s="20">
        <v>0</v>
      </c>
      <c r="K55" s="21">
        <v>0</v>
      </c>
      <c r="L55" s="20">
        <v>63</v>
      </c>
      <c r="M55" s="21">
        <v>3.5</v>
      </c>
      <c r="N55" s="30">
        <f>SUM((B55+D55+F55+H55+J55+L55)/36)</f>
        <v>32.47222222222222</v>
      </c>
    </row>
    <row r="56" spans="1:14" ht="22.5" customHeight="1">
      <c r="A56" s="9" t="s">
        <v>106</v>
      </c>
      <c r="B56" s="20">
        <v>707</v>
      </c>
      <c r="C56" s="21">
        <v>39.27777777777778</v>
      </c>
      <c r="D56" s="20">
        <v>399</v>
      </c>
      <c r="E56" s="21">
        <v>22.166666666666664</v>
      </c>
      <c r="F56" s="20">
        <v>81</v>
      </c>
      <c r="G56" s="21">
        <v>4.5</v>
      </c>
      <c r="H56" s="20">
        <v>1457</v>
      </c>
      <c r="I56" s="21">
        <v>80.94444444444444</v>
      </c>
      <c r="J56" s="20">
        <v>775</v>
      </c>
      <c r="K56" s="21">
        <v>43.05555555555556</v>
      </c>
      <c r="L56" s="20">
        <v>231</v>
      </c>
      <c r="M56" s="21">
        <v>12.833333333333334</v>
      </c>
      <c r="N56" s="30">
        <f>SUM((B56+D56+F56+H56+J56+L56)/36)</f>
        <v>101.38888888888889</v>
      </c>
    </row>
    <row r="57" spans="1:14" ht="22.5" customHeight="1">
      <c r="A57" s="9" t="s">
        <v>108</v>
      </c>
      <c r="B57" s="20">
        <v>399</v>
      </c>
      <c r="C57" s="21">
        <v>22.166666666666668</v>
      </c>
      <c r="D57" s="20">
        <v>308</v>
      </c>
      <c r="E57" s="21">
        <v>17.11111111111111</v>
      </c>
      <c r="F57" s="20">
        <v>87</v>
      </c>
      <c r="G57" s="21">
        <v>4.833333333333333</v>
      </c>
      <c r="H57" s="20">
        <v>1072</v>
      </c>
      <c r="I57" s="21">
        <v>59.555555555555564</v>
      </c>
      <c r="J57" s="20">
        <v>334</v>
      </c>
      <c r="K57" s="21">
        <v>18.555555555555557</v>
      </c>
      <c r="L57" s="20">
        <v>93</v>
      </c>
      <c r="M57" s="21">
        <v>5.166666666666667</v>
      </c>
      <c r="N57" s="30">
        <f>SUM((B57+D57+F57+H57+J57+L57)/36)</f>
        <v>63.69444444444444</v>
      </c>
    </row>
    <row r="58" spans="1:14" ht="22.5" customHeight="1">
      <c r="A58" s="9" t="s">
        <v>145</v>
      </c>
      <c r="B58" s="127">
        <v>182</v>
      </c>
      <c r="C58" s="128">
        <v>10.11111111111111</v>
      </c>
      <c r="D58" s="127">
        <v>0</v>
      </c>
      <c r="E58" s="128">
        <v>0</v>
      </c>
      <c r="F58" s="127">
        <v>42</v>
      </c>
      <c r="G58" s="128">
        <v>2.3333333333333335</v>
      </c>
      <c r="H58" s="127">
        <v>172</v>
      </c>
      <c r="I58" s="128">
        <v>9.555555555555557</v>
      </c>
      <c r="J58" s="127">
        <v>0</v>
      </c>
      <c r="K58" s="128">
        <v>0</v>
      </c>
      <c r="L58" s="127">
        <v>45</v>
      </c>
      <c r="M58" s="128">
        <v>2.5</v>
      </c>
      <c r="N58" s="129">
        <f>SUM((B58+D58+F58+H58+J58+L58)/36)</f>
        <v>12.25</v>
      </c>
    </row>
    <row r="59" spans="1:14" ht="22.5" customHeight="1" thickBot="1">
      <c r="A59" s="123" t="s">
        <v>148</v>
      </c>
      <c r="B59" s="82">
        <f aca="true" t="shared" si="9" ref="B59:N59">SUM(B54:B58)</f>
        <v>2497</v>
      </c>
      <c r="C59" s="90">
        <f t="shared" si="9"/>
        <v>138.72222222222223</v>
      </c>
      <c r="D59" s="82">
        <f t="shared" si="9"/>
        <v>1187</v>
      </c>
      <c r="E59" s="90">
        <f t="shared" si="9"/>
        <v>65.94444444444444</v>
      </c>
      <c r="F59" s="82">
        <f t="shared" si="9"/>
        <v>279</v>
      </c>
      <c r="G59" s="90">
        <f t="shared" si="9"/>
        <v>15.500000000000002</v>
      </c>
      <c r="H59" s="82">
        <f t="shared" si="9"/>
        <v>3835</v>
      </c>
      <c r="I59" s="90">
        <f t="shared" si="9"/>
        <v>213.0555555555556</v>
      </c>
      <c r="J59" s="82">
        <f t="shared" si="9"/>
        <v>1791</v>
      </c>
      <c r="K59" s="90">
        <f t="shared" si="9"/>
        <v>99.5</v>
      </c>
      <c r="L59" s="82">
        <f t="shared" si="9"/>
        <v>510</v>
      </c>
      <c r="M59" s="90">
        <f t="shared" si="9"/>
        <v>28.333333333333336</v>
      </c>
      <c r="N59" s="113">
        <f t="shared" si="9"/>
        <v>280.52777777777777</v>
      </c>
    </row>
    <row r="60" spans="1:14" ht="22.5" customHeight="1">
      <c r="A60" s="54" t="s">
        <v>48</v>
      </c>
      <c r="B60" s="107">
        <f>SUM(B9+B21+B27+B39+B52)</f>
        <v>14429</v>
      </c>
      <c r="C60" s="110">
        <f aca="true" t="shared" si="10" ref="C60:N60">SUM(C9+C21+C27+C39+C52)</f>
        <v>801.6111111111111</v>
      </c>
      <c r="D60" s="107">
        <f t="shared" si="10"/>
        <v>4678</v>
      </c>
      <c r="E60" s="110">
        <f t="shared" si="10"/>
        <v>259.8888888888889</v>
      </c>
      <c r="F60" s="107">
        <f t="shared" si="10"/>
        <v>2463</v>
      </c>
      <c r="G60" s="110">
        <f t="shared" si="10"/>
        <v>136.83333333333334</v>
      </c>
      <c r="H60" s="107">
        <f t="shared" si="10"/>
        <v>16674</v>
      </c>
      <c r="I60" s="110">
        <f t="shared" si="10"/>
        <v>926.3333333333335</v>
      </c>
      <c r="J60" s="107">
        <f t="shared" si="10"/>
        <v>7161</v>
      </c>
      <c r="K60" s="110">
        <f t="shared" si="10"/>
        <v>397.8333333333333</v>
      </c>
      <c r="L60" s="107">
        <f t="shared" si="10"/>
        <v>4993</v>
      </c>
      <c r="M60" s="110">
        <f t="shared" si="10"/>
        <v>277.38888888888886</v>
      </c>
      <c r="N60" s="104">
        <f t="shared" si="10"/>
        <v>1488.1666666666667</v>
      </c>
    </row>
    <row r="61" spans="1:14" ht="22.5" customHeight="1" thickBot="1">
      <c r="A61" s="49" t="s">
        <v>49</v>
      </c>
      <c r="B61" s="108">
        <f>SUM(B30+B33+B45+B59)</f>
        <v>4468</v>
      </c>
      <c r="C61" s="111">
        <f aca="true" t="shared" si="11" ref="C61:N61">SUM(C30+C33+C45+C59)</f>
        <v>248.22222222222223</v>
      </c>
      <c r="D61" s="108">
        <f t="shared" si="11"/>
        <v>1247</v>
      </c>
      <c r="E61" s="111">
        <f t="shared" si="11"/>
        <v>69.27777777777777</v>
      </c>
      <c r="F61" s="108">
        <f t="shared" si="11"/>
        <v>438</v>
      </c>
      <c r="G61" s="111">
        <f t="shared" si="11"/>
        <v>24.333333333333336</v>
      </c>
      <c r="H61" s="108">
        <f t="shared" si="11"/>
        <v>5130</v>
      </c>
      <c r="I61" s="111">
        <f t="shared" si="11"/>
        <v>285.00000000000006</v>
      </c>
      <c r="J61" s="108">
        <f t="shared" si="11"/>
        <v>1855</v>
      </c>
      <c r="K61" s="111">
        <f t="shared" si="11"/>
        <v>103.05555555555556</v>
      </c>
      <c r="L61" s="108">
        <f t="shared" si="11"/>
        <v>561</v>
      </c>
      <c r="M61" s="111">
        <f t="shared" si="11"/>
        <v>31.166666666666668</v>
      </c>
      <c r="N61" s="105">
        <f t="shared" si="11"/>
        <v>393.6666666666667</v>
      </c>
    </row>
    <row r="62" spans="1:14" ht="22.5" customHeight="1" thickBot="1">
      <c r="A62" s="55" t="s">
        <v>22</v>
      </c>
      <c r="B62" s="41">
        <f aca="true" t="shared" si="12" ref="B62:N62">SUM(B60+B61)</f>
        <v>18897</v>
      </c>
      <c r="C62" s="42">
        <f t="shared" si="12"/>
        <v>1049.8333333333333</v>
      </c>
      <c r="D62" s="41">
        <f t="shared" si="12"/>
        <v>5925</v>
      </c>
      <c r="E62" s="42">
        <f t="shared" si="12"/>
        <v>329.1666666666667</v>
      </c>
      <c r="F62" s="41">
        <f t="shared" si="12"/>
        <v>2901</v>
      </c>
      <c r="G62" s="42">
        <f t="shared" si="12"/>
        <v>161.16666666666669</v>
      </c>
      <c r="H62" s="41">
        <f t="shared" si="12"/>
        <v>21804</v>
      </c>
      <c r="I62" s="42">
        <f t="shared" si="12"/>
        <v>1211.3333333333335</v>
      </c>
      <c r="J62" s="41">
        <f t="shared" si="12"/>
        <v>9016</v>
      </c>
      <c r="K62" s="42">
        <f t="shared" si="12"/>
        <v>500.88888888888886</v>
      </c>
      <c r="L62" s="41">
        <f t="shared" si="12"/>
        <v>5554</v>
      </c>
      <c r="M62" s="42">
        <f t="shared" si="12"/>
        <v>308.55555555555554</v>
      </c>
      <c r="N62" s="43">
        <f t="shared" si="12"/>
        <v>1881.8333333333335</v>
      </c>
    </row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102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98</v>
      </c>
      <c r="C4" s="177"/>
      <c r="D4" s="177" t="s">
        <v>5</v>
      </c>
      <c r="E4" s="177"/>
      <c r="F4" s="177" t="s">
        <v>6</v>
      </c>
      <c r="G4" s="177"/>
      <c r="H4" s="177" t="s">
        <v>98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12</v>
      </c>
      <c r="D6" s="4"/>
      <c r="E6" s="5" t="s">
        <v>13</v>
      </c>
      <c r="F6" s="4"/>
      <c r="G6" s="6" t="s">
        <v>14</v>
      </c>
      <c r="H6" s="4"/>
      <c r="I6" s="5" t="s">
        <v>12</v>
      </c>
      <c r="J6" s="4"/>
      <c r="K6" s="5" t="s">
        <v>13</v>
      </c>
      <c r="L6" s="4"/>
      <c r="M6" s="6" t="s">
        <v>14</v>
      </c>
      <c r="N6" s="176"/>
    </row>
    <row r="7" spans="1:14" ht="22.5" customHeight="1">
      <c r="A7" s="7" t="s">
        <v>103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>
      <c r="A8" s="94" t="s">
        <v>104</v>
      </c>
      <c r="B8" s="37">
        <v>882</v>
      </c>
      <c r="C8" s="38">
        <v>49</v>
      </c>
      <c r="D8" s="37">
        <v>213</v>
      </c>
      <c r="E8" s="38">
        <v>11.833333333333332</v>
      </c>
      <c r="F8" s="37">
        <v>213</v>
      </c>
      <c r="G8" s="38">
        <v>11.833333333333334</v>
      </c>
      <c r="H8" s="37">
        <v>1092</v>
      </c>
      <c r="I8" s="38">
        <v>60.666666666666664</v>
      </c>
      <c r="J8" s="37">
        <v>269</v>
      </c>
      <c r="K8" s="38">
        <v>14.944444444444445</v>
      </c>
      <c r="L8" s="37">
        <v>338</v>
      </c>
      <c r="M8" s="38">
        <v>18.77777777777778</v>
      </c>
      <c r="N8" s="29">
        <f aca="true" t="shared" si="0" ref="N8:N13">SUM((B8+D8+F8+H8+J8+L8)/36)</f>
        <v>83.52777777777777</v>
      </c>
    </row>
    <row r="9" spans="1:14" ht="22.5" customHeight="1">
      <c r="A9" s="95" t="s">
        <v>105</v>
      </c>
      <c r="B9" s="20">
        <v>359</v>
      </c>
      <c r="C9" s="21">
        <v>19.944444444444443</v>
      </c>
      <c r="D9" s="20">
        <v>79</v>
      </c>
      <c r="E9" s="21">
        <v>4.388888888888888</v>
      </c>
      <c r="F9" s="20">
        <v>33</v>
      </c>
      <c r="G9" s="21">
        <v>1.8333333333333333</v>
      </c>
      <c r="H9" s="20">
        <v>471</v>
      </c>
      <c r="I9" s="21">
        <v>26.16666666666667</v>
      </c>
      <c r="J9" s="20">
        <v>207</v>
      </c>
      <c r="K9" s="21">
        <v>11.5</v>
      </c>
      <c r="L9" s="20">
        <v>246</v>
      </c>
      <c r="M9" s="21">
        <v>13.666666666666666</v>
      </c>
      <c r="N9" s="78">
        <f t="shared" si="0"/>
        <v>38.75</v>
      </c>
    </row>
    <row r="10" spans="1:14" ht="22.5" customHeight="1">
      <c r="A10" s="95" t="s">
        <v>106</v>
      </c>
      <c r="B10" s="20">
        <v>33</v>
      </c>
      <c r="C10" s="21">
        <v>1.8333333333333333</v>
      </c>
      <c r="D10" s="20">
        <v>103</v>
      </c>
      <c r="E10" s="21">
        <v>5.722222222222222</v>
      </c>
      <c r="F10" s="20">
        <v>54</v>
      </c>
      <c r="G10" s="21">
        <v>3</v>
      </c>
      <c r="H10" s="20">
        <v>186</v>
      </c>
      <c r="I10" s="21">
        <v>10.333333333333334</v>
      </c>
      <c r="J10" s="20">
        <v>117</v>
      </c>
      <c r="K10" s="21">
        <v>6.5</v>
      </c>
      <c r="L10" s="20">
        <v>168</v>
      </c>
      <c r="M10" s="21">
        <v>9.333333333333334</v>
      </c>
      <c r="N10" s="78">
        <f t="shared" si="0"/>
        <v>18.36111111111111</v>
      </c>
    </row>
    <row r="11" spans="1:14" ht="22.5" customHeight="1">
      <c r="A11" s="95" t="s">
        <v>107</v>
      </c>
      <c r="B11" s="20">
        <v>343</v>
      </c>
      <c r="C11" s="21">
        <v>19.055555555555557</v>
      </c>
      <c r="D11" s="20">
        <v>126</v>
      </c>
      <c r="E11" s="21">
        <v>7</v>
      </c>
      <c r="F11" s="20">
        <v>96</v>
      </c>
      <c r="G11" s="21">
        <v>5.333333333333334</v>
      </c>
      <c r="H11" s="20">
        <v>533</v>
      </c>
      <c r="I11" s="21">
        <v>29.611111111111118</v>
      </c>
      <c r="J11" s="20">
        <v>125</v>
      </c>
      <c r="K11" s="21">
        <v>6.944444444444445</v>
      </c>
      <c r="L11" s="20">
        <v>158</v>
      </c>
      <c r="M11" s="21">
        <v>8.777777777777777</v>
      </c>
      <c r="N11" s="78">
        <f t="shared" si="0"/>
        <v>38.361111111111114</v>
      </c>
    </row>
    <row r="12" spans="1:14" ht="22.5" customHeight="1">
      <c r="A12" s="95" t="s">
        <v>108</v>
      </c>
      <c r="B12" s="20">
        <v>237</v>
      </c>
      <c r="C12" s="21">
        <v>13.166666666666664</v>
      </c>
      <c r="D12" s="20">
        <v>139</v>
      </c>
      <c r="E12" s="21">
        <v>7.722222222222223</v>
      </c>
      <c r="F12" s="20">
        <v>174</v>
      </c>
      <c r="G12" s="21">
        <v>9.666666666666666</v>
      </c>
      <c r="H12" s="20">
        <v>462</v>
      </c>
      <c r="I12" s="21">
        <v>25.666666666666668</v>
      </c>
      <c r="J12" s="20">
        <v>181</v>
      </c>
      <c r="K12" s="21">
        <v>10.055555555555555</v>
      </c>
      <c r="L12" s="20">
        <v>126</v>
      </c>
      <c r="M12" s="21">
        <v>7</v>
      </c>
      <c r="N12" s="78">
        <f t="shared" si="0"/>
        <v>36.638888888888886</v>
      </c>
    </row>
    <row r="13" spans="1:14" ht="22.5" customHeight="1">
      <c r="A13" s="95" t="s">
        <v>109</v>
      </c>
      <c r="B13" s="20">
        <v>499</v>
      </c>
      <c r="C13" s="21">
        <v>27.722222222222225</v>
      </c>
      <c r="D13" s="20">
        <v>102</v>
      </c>
      <c r="E13" s="21">
        <v>5.666666666666666</v>
      </c>
      <c r="F13" s="20">
        <v>184</v>
      </c>
      <c r="G13" s="21">
        <v>10.222222222222221</v>
      </c>
      <c r="H13" s="20">
        <v>708</v>
      </c>
      <c r="I13" s="21">
        <v>39.33333333333333</v>
      </c>
      <c r="J13" s="20">
        <v>101</v>
      </c>
      <c r="K13" s="21">
        <v>5.611111111111112</v>
      </c>
      <c r="L13" s="20">
        <v>109</v>
      </c>
      <c r="M13" s="21">
        <v>6.055555555555556</v>
      </c>
      <c r="N13" s="78">
        <f t="shared" si="0"/>
        <v>47.30555555555556</v>
      </c>
    </row>
    <row r="14" spans="1:14" ht="22.5" customHeight="1" thickBot="1">
      <c r="A14" s="81" t="s">
        <v>112</v>
      </c>
      <c r="B14" s="82">
        <f aca="true" t="shared" si="1" ref="B14:N14">SUM(B8:B13)</f>
        <v>2353</v>
      </c>
      <c r="C14" s="82">
        <f t="shared" si="1"/>
        <v>130.72222222222223</v>
      </c>
      <c r="D14" s="82">
        <f t="shared" si="1"/>
        <v>762</v>
      </c>
      <c r="E14" s="82">
        <f t="shared" si="1"/>
        <v>42.33333333333333</v>
      </c>
      <c r="F14" s="82">
        <f t="shared" si="1"/>
        <v>754</v>
      </c>
      <c r="G14" s="82">
        <f t="shared" si="1"/>
        <v>41.888888888888886</v>
      </c>
      <c r="H14" s="82">
        <f t="shared" si="1"/>
        <v>3452</v>
      </c>
      <c r="I14" s="82">
        <f t="shared" si="1"/>
        <v>191.77777777777777</v>
      </c>
      <c r="J14" s="82">
        <f t="shared" si="1"/>
        <v>1000</v>
      </c>
      <c r="K14" s="82">
        <f t="shared" si="1"/>
        <v>55.55555555555556</v>
      </c>
      <c r="L14" s="82">
        <f t="shared" si="1"/>
        <v>1145</v>
      </c>
      <c r="M14" s="82">
        <f t="shared" si="1"/>
        <v>63.611111111111114</v>
      </c>
      <c r="N14" s="83">
        <f t="shared" si="1"/>
        <v>262.94444444444446</v>
      </c>
    </row>
    <row r="15" spans="1:14" ht="22.5" customHeight="1">
      <c r="A15" s="100" t="s">
        <v>73</v>
      </c>
      <c r="B15" s="36"/>
      <c r="C15" s="36"/>
      <c r="D15" s="36"/>
      <c r="E15" s="36"/>
      <c r="F15" s="36"/>
      <c r="G15" s="73"/>
      <c r="H15" s="36"/>
      <c r="I15" s="73"/>
      <c r="J15" s="36"/>
      <c r="K15" s="73"/>
      <c r="L15" s="36"/>
      <c r="M15" s="73"/>
      <c r="N15" s="71"/>
    </row>
    <row r="16" spans="1:14" ht="22.5" customHeight="1">
      <c r="A16" s="94" t="s">
        <v>104</v>
      </c>
      <c r="B16" s="37">
        <v>1306</v>
      </c>
      <c r="C16" s="38">
        <v>72.55555555555556</v>
      </c>
      <c r="D16" s="37">
        <v>0</v>
      </c>
      <c r="E16" s="38">
        <v>0</v>
      </c>
      <c r="F16" s="37">
        <v>0</v>
      </c>
      <c r="G16" s="38">
        <v>0</v>
      </c>
      <c r="H16" s="37">
        <v>740</v>
      </c>
      <c r="I16" s="38">
        <v>41.11111111111111</v>
      </c>
      <c r="J16" s="37">
        <v>273</v>
      </c>
      <c r="K16" s="38">
        <v>15.166666666666668</v>
      </c>
      <c r="L16" s="37">
        <v>60</v>
      </c>
      <c r="M16" s="38">
        <v>3.3333333333333335</v>
      </c>
      <c r="N16" s="29">
        <f aca="true" t="shared" si="2" ref="N16:N21">SUM((B16+D16+F16+H16+J16+L16)/36)</f>
        <v>66.08333333333333</v>
      </c>
    </row>
    <row r="17" spans="1:14" ht="22.5" customHeight="1">
      <c r="A17" s="95" t="s">
        <v>105</v>
      </c>
      <c r="B17" s="20">
        <v>765</v>
      </c>
      <c r="C17" s="21">
        <v>42.5</v>
      </c>
      <c r="D17" s="20">
        <v>0</v>
      </c>
      <c r="E17" s="21">
        <v>0</v>
      </c>
      <c r="F17" s="20">
        <v>99</v>
      </c>
      <c r="G17" s="21">
        <v>5.5</v>
      </c>
      <c r="H17" s="20">
        <v>475</v>
      </c>
      <c r="I17" s="21">
        <v>26.388888888888882</v>
      </c>
      <c r="J17" s="20">
        <v>96</v>
      </c>
      <c r="K17" s="21">
        <v>5.333333333333333</v>
      </c>
      <c r="L17" s="20">
        <v>96</v>
      </c>
      <c r="M17" s="21">
        <v>5.333333333333333</v>
      </c>
      <c r="N17" s="30">
        <f t="shared" si="2"/>
        <v>42.52777777777778</v>
      </c>
    </row>
    <row r="18" spans="1:14" ht="22.5" customHeight="1">
      <c r="A18" s="95" t="s">
        <v>106</v>
      </c>
      <c r="B18" s="37">
        <v>1155</v>
      </c>
      <c r="C18" s="38">
        <v>64.16666666666667</v>
      </c>
      <c r="D18" s="37">
        <v>152</v>
      </c>
      <c r="E18" s="38">
        <v>8.444444444444445</v>
      </c>
      <c r="F18" s="37">
        <v>81</v>
      </c>
      <c r="G18" s="38">
        <v>4.5</v>
      </c>
      <c r="H18" s="37">
        <v>1269</v>
      </c>
      <c r="I18" s="38">
        <v>70.5</v>
      </c>
      <c r="J18" s="37">
        <v>240</v>
      </c>
      <c r="K18" s="38">
        <v>13.333333333333334</v>
      </c>
      <c r="L18" s="37">
        <v>120</v>
      </c>
      <c r="M18" s="38">
        <v>6.666666666666667</v>
      </c>
      <c r="N18" s="29">
        <f t="shared" si="2"/>
        <v>83.80555555555556</v>
      </c>
    </row>
    <row r="19" spans="1:14" ht="22.5" customHeight="1">
      <c r="A19" s="95" t="s">
        <v>107</v>
      </c>
      <c r="B19" s="20">
        <v>625</v>
      </c>
      <c r="C19" s="21">
        <v>34.72222222222222</v>
      </c>
      <c r="D19" s="20">
        <v>39</v>
      </c>
      <c r="E19" s="21">
        <v>2.1666666666666665</v>
      </c>
      <c r="F19" s="20">
        <v>36</v>
      </c>
      <c r="G19" s="21">
        <v>2</v>
      </c>
      <c r="H19" s="20">
        <v>185</v>
      </c>
      <c r="I19" s="21">
        <v>10.277777777777777</v>
      </c>
      <c r="J19" s="20">
        <v>0</v>
      </c>
      <c r="K19" s="21">
        <v>0</v>
      </c>
      <c r="L19" s="20">
        <v>36</v>
      </c>
      <c r="M19" s="21">
        <v>2</v>
      </c>
      <c r="N19" s="30">
        <f t="shared" si="2"/>
        <v>25.583333333333332</v>
      </c>
    </row>
    <row r="20" spans="1:14" ht="22.5" customHeight="1">
      <c r="A20" s="95" t="s">
        <v>108</v>
      </c>
      <c r="B20" s="20">
        <v>1018</v>
      </c>
      <c r="C20" s="21">
        <v>56.55555555555556</v>
      </c>
      <c r="D20" s="20">
        <v>108</v>
      </c>
      <c r="E20" s="21">
        <v>6</v>
      </c>
      <c r="F20" s="20">
        <v>216</v>
      </c>
      <c r="G20" s="21">
        <v>12</v>
      </c>
      <c r="H20" s="20">
        <v>963</v>
      </c>
      <c r="I20" s="21">
        <v>53.5</v>
      </c>
      <c r="J20" s="20">
        <v>174</v>
      </c>
      <c r="K20" s="21">
        <v>9.666666666666668</v>
      </c>
      <c r="L20" s="20">
        <v>75</v>
      </c>
      <c r="M20" s="21">
        <v>4.166666666666667</v>
      </c>
      <c r="N20" s="30">
        <f t="shared" si="2"/>
        <v>70.94444444444444</v>
      </c>
    </row>
    <row r="21" spans="1:14" ht="22.5" customHeight="1">
      <c r="A21" s="95" t="s">
        <v>109</v>
      </c>
      <c r="B21" s="37">
        <v>715</v>
      </c>
      <c r="C21" s="38">
        <v>39.72222222222222</v>
      </c>
      <c r="D21" s="37">
        <v>126</v>
      </c>
      <c r="E21" s="38">
        <v>7</v>
      </c>
      <c r="F21" s="37">
        <v>51</v>
      </c>
      <c r="G21" s="38">
        <v>2.8333333333333335</v>
      </c>
      <c r="H21" s="37">
        <v>550</v>
      </c>
      <c r="I21" s="38">
        <v>30.55555555555555</v>
      </c>
      <c r="J21" s="37">
        <v>102</v>
      </c>
      <c r="K21" s="38">
        <v>5.666666666666667</v>
      </c>
      <c r="L21" s="37">
        <v>102</v>
      </c>
      <c r="M21" s="38">
        <v>5.666666666666667</v>
      </c>
      <c r="N21" s="29">
        <f t="shared" si="2"/>
        <v>45.72222222222222</v>
      </c>
    </row>
    <row r="22" spans="1:16" ht="22.5" customHeight="1" thickBot="1">
      <c r="A22" s="80" t="s">
        <v>44</v>
      </c>
      <c r="B22" s="39">
        <f>SUM(B16:B21)</f>
        <v>5584</v>
      </c>
      <c r="C22" s="46">
        <f aca="true" t="shared" si="3" ref="C22:M22">SUM(C16:C21)</f>
        <v>310.22222222222223</v>
      </c>
      <c r="D22" s="39">
        <f t="shared" si="3"/>
        <v>425</v>
      </c>
      <c r="E22" s="46">
        <f t="shared" si="3"/>
        <v>23.61111111111111</v>
      </c>
      <c r="F22" s="39">
        <f t="shared" si="3"/>
        <v>483</v>
      </c>
      <c r="G22" s="46">
        <f t="shared" si="3"/>
        <v>26.833333333333332</v>
      </c>
      <c r="H22" s="39">
        <f t="shared" si="3"/>
        <v>4182</v>
      </c>
      <c r="I22" s="46">
        <f t="shared" si="3"/>
        <v>232.33333333333331</v>
      </c>
      <c r="J22" s="39">
        <f t="shared" si="3"/>
        <v>885</v>
      </c>
      <c r="K22" s="46">
        <f t="shared" si="3"/>
        <v>49.166666666666664</v>
      </c>
      <c r="L22" s="39">
        <f t="shared" si="3"/>
        <v>489</v>
      </c>
      <c r="M22" s="46">
        <f t="shared" si="3"/>
        <v>27.166666666666668</v>
      </c>
      <c r="N22" s="40">
        <f>SUM(N16:N21)</f>
        <v>334.6666666666667</v>
      </c>
      <c r="P22" s="27"/>
    </row>
    <row r="23" spans="1:14" ht="21" customHeight="1">
      <c r="A23" s="100" t="s">
        <v>110</v>
      </c>
      <c r="B23" s="74"/>
      <c r="C23" s="74"/>
      <c r="D23" s="74"/>
      <c r="E23" s="74"/>
      <c r="F23" s="16"/>
      <c r="G23" s="16"/>
      <c r="H23" s="15"/>
      <c r="I23" s="75"/>
      <c r="J23" s="15"/>
      <c r="K23" s="75"/>
      <c r="L23" s="15"/>
      <c r="M23" s="75"/>
      <c r="N23" s="76"/>
    </row>
    <row r="24" spans="1:14" ht="21" customHeight="1">
      <c r="A24" s="101" t="s">
        <v>106</v>
      </c>
      <c r="B24" s="77">
        <v>789</v>
      </c>
      <c r="C24" s="18">
        <v>43.83333333333333</v>
      </c>
      <c r="D24" s="77">
        <v>60</v>
      </c>
      <c r="E24" s="18">
        <v>3.3333333333333335</v>
      </c>
      <c r="F24" s="17">
        <v>120</v>
      </c>
      <c r="G24" s="18">
        <v>6.666666666666667</v>
      </c>
      <c r="H24" s="17">
        <v>512</v>
      </c>
      <c r="I24" s="18">
        <v>28.444444444444446</v>
      </c>
      <c r="J24" s="17">
        <v>57</v>
      </c>
      <c r="K24" s="18">
        <v>3.1666666666666665</v>
      </c>
      <c r="L24" s="17">
        <v>0</v>
      </c>
      <c r="M24" s="18">
        <v>0</v>
      </c>
      <c r="N24" s="19">
        <f>SUM((B24+D24+F24+H24+J24+L24)/36)</f>
        <v>42.72222222222222</v>
      </c>
    </row>
    <row r="25" spans="1:14" ht="21" customHeight="1">
      <c r="A25" s="102" t="s">
        <v>109</v>
      </c>
      <c r="B25" s="77">
        <v>105</v>
      </c>
      <c r="C25" s="18">
        <v>5.833333333333334</v>
      </c>
      <c r="D25" s="77">
        <v>108</v>
      </c>
      <c r="E25" s="18">
        <v>6</v>
      </c>
      <c r="F25" s="17">
        <v>72</v>
      </c>
      <c r="G25" s="18">
        <v>4</v>
      </c>
      <c r="H25" s="17">
        <v>130</v>
      </c>
      <c r="I25" s="18">
        <v>7.222222222222222</v>
      </c>
      <c r="J25" s="17">
        <v>0</v>
      </c>
      <c r="K25" s="18">
        <v>0</v>
      </c>
      <c r="L25" s="17">
        <v>30</v>
      </c>
      <c r="M25" s="18">
        <v>1.6666666666666667</v>
      </c>
      <c r="N25" s="19">
        <f>SUM((B25+D25+F25+H25+J25+L25)/36)</f>
        <v>12.36111111111111</v>
      </c>
    </row>
    <row r="26" spans="1:14" ht="21" customHeight="1">
      <c r="A26" s="102" t="s">
        <v>104</v>
      </c>
      <c r="B26" s="77">
        <v>181</v>
      </c>
      <c r="C26" s="18">
        <v>10.055555555555555</v>
      </c>
      <c r="D26" s="77">
        <v>0</v>
      </c>
      <c r="E26" s="18">
        <v>0</v>
      </c>
      <c r="F26" s="17">
        <v>0</v>
      </c>
      <c r="G26" s="18">
        <v>0</v>
      </c>
      <c r="H26" s="17">
        <v>181</v>
      </c>
      <c r="I26" s="18">
        <v>10.055555555555555</v>
      </c>
      <c r="J26" s="17">
        <v>0</v>
      </c>
      <c r="K26" s="18">
        <v>0</v>
      </c>
      <c r="L26" s="17">
        <v>36</v>
      </c>
      <c r="M26" s="18">
        <v>2</v>
      </c>
      <c r="N26" s="19">
        <f>SUM((B26+D26+F26+H26+J26+L26)/36)</f>
        <v>11.055555555555555</v>
      </c>
    </row>
    <row r="27" spans="1:14" ht="21" customHeight="1" thickBot="1">
      <c r="A27" s="101" t="s">
        <v>108</v>
      </c>
      <c r="B27" s="96">
        <v>142</v>
      </c>
      <c r="C27" s="97">
        <v>7.888888888888889</v>
      </c>
      <c r="D27" s="96">
        <v>0</v>
      </c>
      <c r="E27" s="97">
        <v>0</v>
      </c>
      <c r="F27" s="98">
        <v>0</v>
      </c>
      <c r="G27" s="97">
        <v>0</v>
      </c>
      <c r="H27" s="98">
        <v>168</v>
      </c>
      <c r="I27" s="97">
        <v>9.333333333333332</v>
      </c>
      <c r="J27" s="98">
        <v>0</v>
      </c>
      <c r="K27" s="97">
        <v>0</v>
      </c>
      <c r="L27" s="98">
        <v>0</v>
      </c>
      <c r="M27" s="97">
        <v>0</v>
      </c>
      <c r="N27" s="99">
        <f>SUM((B27+D27+F27+H27+J27+L27)/36)</f>
        <v>8.61111111111111</v>
      </c>
    </row>
    <row r="28" spans="1:16" ht="24" customHeight="1" thickBot="1">
      <c r="A28" s="67" t="s">
        <v>111</v>
      </c>
      <c r="B28" s="24">
        <f>SUM(B24:B27)</f>
        <v>1217</v>
      </c>
      <c r="C28" s="25">
        <f aca="true" t="shared" si="4" ref="C28:M28">SUM(C24:C27)</f>
        <v>67.61111111111111</v>
      </c>
      <c r="D28" s="24">
        <f t="shared" si="4"/>
        <v>168</v>
      </c>
      <c r="E28" s="25">
        <f t="shared" si="4"/>
        <v>9.333333333333334</v>
      </c>
      <c r="F28" s="24">
        <f t="shared" si="4"/>
        <v>192</v>
      </c>
      <c r="G28" s="25">
        <f t="shared" si="4"/>
        <v>10.666666666666668</v>
      </c>
      <c r="H28" s="24">
        <f t="shared" si="4"/>
        <v>991</v>
      </c>
      <c r="I28" s="25">
        <f t="shared" si="4"/>
        <v>55.05555555555556</v>
      </c>
      <c r="J28" s="24">
        <f t="shared" si="4"/>
        <v>57</v>
      </c>
      <c r="K28" s="25">
        <f t="shared" si="4"/>
        <v>3.1666666666666665</v>
      </c>
      <c r="L28" s="24">
        <f t="shared" si="4"/>
        <v>66</v>
      </c>
      <c r="M28" s="25">
        <f t="shared" si="4"/>
        <v>3.666666666666667</v>
      </c>
      <c r="N28" s="26">
        <f>SUM(N24:N27)</f>
        <v>74.75</v>
      </c>
      <c r="P28" s="27"/>
    </row>
    <row r="29" spans="1:16" ht="25.5" customHeight="1" thickBot="1">
      <c r="A29" s="66" t="s">
        <v>22</v>
      </c>
      <c r="B29" s="41">
        <f>SUM(B14+B22+B28)</f>
        <v>9154</v>
      </c>
      <c r="C29" s="42">
        <f>SUM(C14+C22+C28)</f>
        <v>508.55555555555554</v>
      </c>
      <c r="D29" s="41">
        <f aca="true" t="shared" si="5" ref="D29:M29">SUM(D14+D22+D28)</f>
        <v>1355</v>
      </c>
      <c r="E29" s="42">
        <f t="shared" si="5"/>
        <v>75.27777777777777</v>
      </c>
      <c r="F29" s="41">
        <f t="shared" si="5"/>
        <v>1429</v>
      </c>
      <c r="G29" s="42">
        <f t="shared" si="5"/>
        <v>79.38888888888889</v>
      </c>
      <c r="H29" s="41">
        <f t="shared" si="5"/>
        <v>8625</v>
      </c>
      <c r="I29" s="42">
        <f t="shared" si="5"/>
        <v>479.16666666666663</v>
      </c>
      <c r="J29" s="41">
        <f t="shared" si="5"/>
        <v>1942</v>
      </c>
      <c r="K29" s="42">
        <f t="shared" si="5"/>
        <v>107.8888888888889</v>
      </c>
      <c r="L29" s="41">
        <f t="shared" si="5"/>
        <v>1700</v>
      </c>
      <c r="M29" s="42">
        <f t="shared" si="5"/>
        <v>94.44444444444446</v>
      </c>
      <c r="N29" s="43">
        <f>SUM(N14+N22+N28)</f>
        <v>672.3611111111111</v>
      </c>
      <c r="P29" s="27"/>
    </row>
    <row r="30" ht="22.5" customHeight="1"/>
    <row r="31" ht="22.5" customHeight="1"/>
    <row r="32" ht="22.5" customHeight="1"/>
    <row r="33" ht="22.5" customHeight="1"/>
    <row r="34" ht="22.5" customHeight="1"/>
  </sheetData>
  <mergeCells count="12"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  <mergeCell ref="F4:G4"/>
    <mergeCell ref="B3:G3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12" sqref="A12"/>
    </sheetView>
  </sheetViews>
  <sheetFormatPr defaultColWidth="9.140625" defaultRowHeight="12.75"/>
  <cols>
    <col min="1" max="1" width="38.7109375" style="13" customWidth="1"/>
    <col min="2" max="13" width="6.28125" style="13" customWidth="1"/>
    <col min="14" max="14" width="9.28125" style="13" customWidth="1"/>
    <col min="15" max="16384" width="9.140625" style="13" customWidth="1"/>
  </cols>
  <sheetData>
    <row r="1" spans="1:14" ht="25.5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4" customHeight="1" thickBot="1">
      <c r="A2" s="171" t="s">
        <v>101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spans="1:14" ht="21">
      <c r="A3" s="172" t="s">
        <v>1</v>
      </c>
      <c r="B3" s="178" t="s">
        <v>2</v>
      </c>
      <c r="C3" s="179"/>
      <c r="D3" s="179"/>
      <c r="E3" s="179"/>
      <c r="F3" s="179"/>
      <c r="G3" s="179"/>
      <c r="H3" s="178" t="s">
        <v>23</v>
      </c>
      <c r="I3" s="179"/>
      <c r="J3" s="179"/>
      <c r="K3" s="179"/>
      <c r="L3" s="179"/>
      <c r="M3" s="179"/>
      <c r="N3" s="175" t="s">
        <v>3</v>
      </c>
    </row>
    <row r="4" spans="1:14" ht="21">
      <c r="A4" s="173"/>
      <c r="B4" s="177" t="s">
        <v>98</v>
      </c>
      <c r="C4" s="177"/>
      <c r="D4" s="177" t="s">
        <v>5</v>
      </c>
      <c r="E4" s="177"/>
      <c r="F4" s="177" t="s">
        <v>6</v>
      </c>
      <c r="G4" s="177"/>
      <c r="H4" s="177" t="s">
        <v>98</v>
      </c>
      <c r="I4" s="177"/>
      <c r="J4" s="177" t="s">
        <v>5</v>
      </c>
      <c r="K4" s="177"/>
      <c r="L4" s="177" t="s">
        <v>6</v>
      </c>
      <c r="M4" s="177"/>
      <c r="N4" s="153"/>
    </row>
    <row r="5" spans="1:14" ht="21">
      <c r="A5" s="173"/>
      <c r="B5" s="1" t="s">
        <v>7</v>
      </c>
      <c r="C5" s="2" t="s">
        <v>8</v>
      </c>
      <c r="D5" s="1" t="s">
        <v>9</v>
      </c>
      <c r="E5" s="2" t="s">
        <v>10</v>
      </c>
      <c r="F5" s="1" t="s">
        <v>11</v>
      </c>
      <c r="G5" s="3" t="s">
        <v>10</v>
      </c>
      <c r="H5" s="1" t="s">
        <v>7</v>
      </c>
      <c r="I5" s="2" t="s">
        <v>8</v>
      </c>
      <c r="J5" s="1" t="s">
        <v>9</v>
      </c>
      <c r="K5" s="2" t="s">
        <v>10</v>
      </c>
      <c r="L5" s="1" t="s">
        <v>11</v>
      </c>
      <c r="M5" s="3" t="s">
        <v>10</v>
      </c>
      <c r="N5" s="153"/>
    </row>
    <row r="6" spans="1:14" ht="21.75" thickBot="1">
      <c r="A6" s="174"/>
      <c r="B6" s="4"/>
      <c r="C6" s="5" t="s">
        <v>149</v>
      </c>
      <c r="D6" s="4"/>
      <c r="E6" s="5" t="s">
        <v>150</v>
      </c>
      <c r="F6" s="4"/>
      <c r="G6" s="6" t="s">
        <v>151</v>
      </c>
      <c r="H6" s="4"/>
      <c r="I6" s="5" t="s">
        <v>149</v>
      </c>
      <c r="J6" s="4"/>
      <c r="K6" s="5" t="s">
        <v>150</v>
      </c>
      <c r="L6" s="4"/>
      <c r="M6" s="6" t="s">
        <v>151</v>
      </c>
      <c r="N6" s="176"/>
    </row>
    <row r="7" spans="1:14" ht="22.5" customHeight="1">
      <c r="A7" s="93" t="s">
        <v>99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8"/>
    </row>
    <row r="8" spans="1:14" ht="22.5" customHeight="1" thickBot="1">
      <c r="A8" s="94" t="s">
        <v>100</v>
      </c>
      <c r="B8" s="37">
        <v>4005</v>
      </c>
      <c r="C8" s="38">
        <v>333.75</v>
      </c>
      <c r="D8" s="37">
        <v>0</v>
      </c>
      <c r="E8" s="38">
        <v>0</v>
      </c>
      <c r="F8" s="37">
        <v>0</v>
      </c>
      <c r="G8" s="38">
        <v>0</v>
      </c>
      <c r="H8" s="37">
        <v>3153</v>
      </c>
      <c r="I8" s="38">
        <v>262.75</v>
      </c>
      <c r="J8" s="37">
        <v>0</v>
      </c>
      <c r="K8" s="38">
        <v>0</v>
      </c>
      <c r="L8" s="37">
        <v>0</v>
      </c>
      <c r="M8" s="38">
        <v>0</v>
      </c>
      <c r="N8" s="29">
        <f>SUM((B8+D8+F8+H8+J8+L8)/24)</f>
        <v>298.25</v>
      </c>
    </row>
    <row r="9" spans="1:14" ht="24" customHeight="1" thickBot="1">
      <c r="A9" s="12" t="s">
        <v>22</v>
      </c>
      <c r="B9" s="41">
        <f aca="true" t="shared" si="0" ref="B9:N9">SUM(B8:B8)</f>
        <v>4005</v>
      </c>
      <c r="C9" s="41">
        <f t="shared" si="0"/>
        <v>333.75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3153</v>
      </c>
      <c r="I9" s="41">
        <f t="shared" si="0"/>
        <v>262.75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7">
        <f t="shared" si="0"/>
        <v>298.25</v>
      </c>
    </row>
    <row r="10" spans="9:14" ht="21">
      <c r="I10" s="27"/>
      <c r="K10" s="27"/>
      <c r="M10" s="27"/>
      <c r="N10" s="27"/>
    </row>
    <row r="11" spans="9:14" ht="21">
      <c r="I11" s="27"/>
      <c r="K11" s="27"/>
      <c r="M11" s="27"/>
      <c r="N11" s="27"/>
    </row>
    <row r="12" spans="13:14" ht="21">
      <c r="M12" s="27"/>
      <c r="N12" s="27"/>
    </row>
    <row r="13" spans="13:14" ht="21">
      <c r="M13" s="27"/>
      <c r="N13" s="27"/>
    </row>
  </sheetData>
  <mergeCells count="12">
    <mergeCell ref="F4:G4"/>
    <mergeCell ref="B3:G3"/>
    <mergeCell ref="A1:N1"/>
    <mergeCell ref="A2:N2"/>
    <mergeCell ref="A3:A6"/>
    <mergeCell ref="N3:N6"/>
    <mergeCell ref="H4:I4"/>
    <mergeCell ref="J4:K4"/>
    <mergeCell ref="L4:M4"/>
    <mergeCell ref="H3:M3"/>
    <mergeCell ref="B4:C4"/>
    <mergeCell ref="D4:E4"/>
  </mergeCell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scale="80" r:id="rId2"/>
  <headerFooter alignWithMargins="0">
    <oddFooter>&amp;L&amp;"Angsana New,ธรรมดา"&amp;12งานประมวลผลและสารสนเทศ  กลุ่มทะเบียนและประมวลผล  สำนักส่งเสริมวิชาการและงานทะเบียน&amp;R&amp;"Angsana New,ธรรมดา"&amp;12ข้อมูล  ณ  วันที่  19  สิงหาคม  2552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COM008</dc:creator>
  <cp:keywords/>
  <dc:description/>
  <cp:lastModifiedBy>COM008</cp:lastModifiedBy>
  <cp:lastPrinted>2011-01-06T08:05:00Z</cp:lastPrinted>
  <dcterms:created xsi:type="dcterms:W3CDTF">2009-12-25T02:52:52Z</dcterms:created>
  <dcterms:modified xsi:type="dcterms:W3CDTF">2011-01-06T08:05:21Z</dcterms:modified>
  <cp:category/>
  <cp:version/>
  <cp:contentType/>
  <cp:contentStatus/>
</cp:coreProperties>
</file>