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00" activeTab="0"/>
  </bookViews>
  <sheets>
    <sheet name="ปีการศึกษา" sheetId="1" r:id="rId1"/>
  </sheets>
  <definedNames>
    <definedName name="_xlnm.Print_Area" localSheetId="0">'ปีการศึกษา'!$A$1:$D$145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4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4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4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4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4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4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<sst xmlns="http://schemas.openxmlformats.org/spreadsheetml/2006/main" count="156" uniqueCount="126">
  <si>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</si>
  <si>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</si>
  <si>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</si>
  <si>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</si>
  <si>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</si>
  <si>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</si>
  <si>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</si>
  <si>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</si>
  <si>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</si>
  <si>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</si>
  <si>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</si>
  <si>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</si>
  <si>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</si>
  <si>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</si>
  <si>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</si>
  <si>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</si>
  <si>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</si>
  <si>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</si>
  <si>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</si>
  <si>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</si>
  <si>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</si>
  <si>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</si>
  <si>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</si>
  <si>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</si>
  <si>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</si>
  <si>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</si>
  <si>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</si>
  <si>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</si>
  <si>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</si>
  <si>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</si>
  <si>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</si>
  <si>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</si>
  <si>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</si>
  <si>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</si>
  <si>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</si>
  <si>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</si>
  <si>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</si>
  <si>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</si>
  <si>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</si>
  <si>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</si>
  <si>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</si>
  <si>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</si>
  <si>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</si>
  <si>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</si>
  <si>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</si>
  <si>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</si>
  <si>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</si>
  <si>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</si>
  <si>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</si>
  <si>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</si>
  <si>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</si>
  <si>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</si>
  <si>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</si>
  <si>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</si>
  <si>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</si>
  <si>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</si>
  <si>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</si>
  <si>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</si>
  <si>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สาขาวิชาวิทยาศาสตร์และเทคโนโลยีการอาหาร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</si>
  <si>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</si>
  <si>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</si>
  <si>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</si>
  <si>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</si>
  <si>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</si>
  <si>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</si>
  <si>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</si>
  <si>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</si>
  <si>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</si>
  <si>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</si>
  <si>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</si>
  <si>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</si>
  <si>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</si>
  <si>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</si>
  <si>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</si>
  <si>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</si>
  <si>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</si>
  <si>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</si>
  <si>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</si>
  <si>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</si>
  <si>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</si>
  <si>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</si>
  <si>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</si>
  <si>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</si>
  <si>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</si>
  <si>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</si>
  <si>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</si>
  <si>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</si>
  <si>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</si>
  <si>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</si>
  <si>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</si>
  <si>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</si>
  <si>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</si>
  <si>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</si>
  <si>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</si>
  <si>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</si>
  <si>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</si>
  <si>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</si>
  <si>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</si>
  <si>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</si>
  <si>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</si>
  <si>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</si>
  <si>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</si>
  <si>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ศึกษาทั่วไป คณะศิลปศาสตร์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</si>
  <si>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</si>
  <si>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</si>
  <si>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</si>
  <si>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</si>
  <si>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</si>
  <si>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</si>
  <si>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</si>
  <si>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</si>
  <si>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</si>
  <si>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</si>
  <si>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วิชาเฉพาะพื้นฐาน คณะเทคโนโลยีคหกรรมศาสตร์</t>
  </si>
  <si>
    <t>กลุ่มวิชาศึกษาทั่วไป</t>
  </si>
  <si>
    <t>กลุ่มวิชาเฉพาะพื้นฐาน</t>
  </si>
  <si>
    <t>วิชาเฉพาะพื้นฐาน คณะบริหารธุรกิจ</t>
  </si>
  <si>
    <t>สอนให้นักศึกษาคณะอื่น</t>
  </si>
  <si>
    <t>คณะครุศาสตร์อุตสาหกรรม</t>
  </si>
  <si>
    <t>คณะอุตสาหกรรมสิ่งทอและออกแบบแฟชั่น</t>
  </si>
  <si>
    <t>ประจำปีการศึกษา 2563  จำแนกตามหลักสูตร (แยกรายวิชาศึกษาทั่วไป)</t>
  </si>
  <si>
    <t>ภาคเรียนที่ 1/2563</t>
  </si>
  <si>
    <t>ภาคเรียนที่ 2/2563</t>
  </si>
  <si>
    <t>ปีการศึกษา 2563</t>
  </si>
  <si>
    <t>-</t>
  </si>
  <si>
    <t>ข้อมูล ณ วันที่ 5 มี.ค. 2564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</si>
</sst>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4" fontId="26" fillId="24" borderId="11" xfId="0" applyNumberFormat="1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9" fillId="25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1" fillId="24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left" vertical="center"/>
    </xf>
    <xf numFmtId="4" fontId="38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 horizontal="right" vertical="center"/>
    </xf>
    <xf numFmtId="0" fontId="37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4" fontId="25" fillId="24" borderId="10" xfId="0" applyNumberFormat="1" applyFont="1" applyFill="1" applyBorder="1" applyAlignment="1">
      <alignment horizontal="right" vertical="center"/>
    </xf>
    <xf numFmtId="4" fontId="29" fillId="25" borderId="10" xfId="0" applyNumberFormat="1" applyFont="1" applyFill="1" applyBorder="1" applyAlignment="1">
      <alignment horizontal="right" vertical="center"/>
    </xf>
    <xf numFmtId="4" fontId="38" fillId="25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8.50390625" style="1" customWidth="1"/>
    <col min="2" max="4" width="15.875" style="2" customWidth="1"/>
    <col min="5" max="16384" width="9.00390625" style="1" customWidth="1"/>
  </cols>
  <sheetData>
    <row r="1" spans="1:4" ht="30.75">
      <c r="A1" s="39" t="s">
        <v>26</v>
      </c>
      <c r="B1" s="39"/>
      <c r="C1" s="39"/>
      <c r="D1" s="39"/>
    </row>
    <row r="2" spans="1:4" ht="27.75">
      <c r="A2" s="43" t="s">
        <v>120</v>
      </c>
      <c r="B2" s="43"/>
      <c r="C2" s="43"/>
      <c r="D2" s="43"/>
    </row>
    <row r="3" spans="1:4" s="4" customFormat="1" ht="24">
      <c r="A3" s="40" t="s">
        <v>19</v>
      </c>
      <c r="B3" s="11" t="s">
        <v>2</v>
      </c>
      <c r="C3" s="11" t="s">
        <v>2</v>
      </c>
      <c r="D3" s="11" t="s">
        <v>0</v>
      </c>
    </row>
    <row r="4" spans="1:4" s="4" customFormat="1" ht="24">
      <c r="A4" s="40"/>
      <c r="B4" s="12" t="s">
        <v>121</v>
      </c>
      <c r="C4" s="12" t="s">
        <v>122</v>
      </c>
      <c r="D4" s="12" t="s">
        <v>123</v>
      </c>
    </row>
    <row r="5" spans="1:4" s="3" customFormat="1" ht="21.75">
      <c r="A5" s="38" t="s">
        <v>3</v>
      </c>
      <c r="B5" s="38"/>
      <c r="C5" s="38"/>
      <c r="D5" s="38"/>
    </row>
    <row r="6" spans="1:4" s="3" customFormat="1" ht="21.75">
      <c r="A6" s="25" t="s">
        <v>93</v>
      </c>
      <c r="B6" s="26"/>
      <c r="C6" s="26"/>
      <c r="D6" s="26"/>
    </row>
    <row r="7" spans="1:6" s="3" customFormat="1" ht="21.75">
      <c r="A7" s="20" t="s">
        <v>30</v>
      </c>
      <c r="B7" s="21">
        <v>189.44</v>
      </c>
      <c r="C7" s="21">
        <v>203.33</v>
      </c>
      <c r="D7" s="21">
        <f>ROUNDUP((SUM(B7:C7))/2,2)</f>
        <v>196.39</v>
      </c>
      <c r="F7" s="22"/>
    </row>
    <row r="8" spans="1:6" s="3" customFormat="1" ht="21.75">
      <c r="A8" s="20" t="s">
        <v>31</v>
      </c>
      <c r="B8" s="21">
        <v>239.44000000000003</v>
      </c>
      <c r="C8" s="21">
        <v>192.33</v>
      </c>
      <c r="D8" s="21">
        <f>ROUNDUP((SUM(B8:C8))/2,2)</f>
        <v>215.89</v>
      </c>
      <c r="F8" s="22"/>
    </row>
    <row r="9" spans="1:6" s="3" customFormat="1" ht="21.75">
      <c r="A9" s="20" t="s">
        <v>32</v>
      </c>
      <c r="B9" s="21">
        <v>173.61</v>
      </c>
      <c r="C9" s="21">
        <v>168.5</v>
      </c>
      <c r="D9" s="21">
        <f>ROUNDUP((SUM(B9:C9))/2,2)</f>
        <v>171.06</v>
      </c>
      <c r="F9" s="22"/>
    </row>
    <row r="10" spans="1:6" s="3" customFormat="1" ht="21.75">
      <c r="A10" s="20" t="s">
        <v>33</v>
      </c>
      <c r="B10" s="21">
        <v>59</v>
      </c>
      <c r="C10" s="21">
        <v>45.55</v>
      </c>
      <c r="D10" s="21">
        <f>ROUNDUP((SUM(B10:C10))/2,2)</f>
        <v>52.28</v>
      </c>
      <c r="F10" s="22"/>
    </row>
    <row r="11" spans="1:6" s="3" customFormat="1" ht="21.75">
      <c r="A11" s="13" t="s">
        <v>114</v>
      </c>
      <c r="B11" s="32"/>
      <c r="C11" s="32"/>
      <c r="D11" s="32"/>
      <c r="F11" s="22"/>
    </row>
    <row r="12" spans="1:6" s="3" customFormat="1" ht="21.75">
      <c r="A12" s="7" t="s">
        <v>102</v>
      </c>
      <c r="B12" s="21">
        <v>204.61</v>
      </c>
      <c r="C12" s="21">
        <v>149.67000000000002</v>
      </c>
      <c r="D12" s="21">
        <f aca="true" t="shared" si="0" ref="D12:D20">ROUNDUP((SUM(B12:C12)/2),2)</f>
        <v>177.14</v>
      </c>
      <c r="F12" s="22"/>
    </row>
    <row r="13" spans="1:6" s="3" customFormat="1" ht="21.75">
      <c r="A13" s="20" t="s">
        <v>103</v>
      </c>
      <c r="B13" s="21">
        <v>98.22</v>
      </c>
      <c r="C13" s="21">
        <v>88.89</v>
      </c>
      <c r="D13" s="21">
        <f t="shared" si="0"/>
        <v>93.56</v>
      </c>
      <c r="F13" s="22"/>
    </row>
    <row r="14" spans="1:6" s="3" customFormat="1" ht="21.75">
      <c r="A14" s="20" t="s">
        <v>104</v>
      </c>
      <c r="B14" s="21">
        <v>964.0600000000001</v>
      </c>
      <c r="C14" s="21">
        <v>568.2299999999999</v>
      </c>
      <c r="D14" s="21">
        <f t="shared" si="0"/>
        <v>766.15</v>
      </c>
      <c r="F14" s="22"/>
    </row>
    <row r="15" spans="1:6" s="3" customFormat="1" ht="21.75">
      <c r="A15" s="20" t="s">
        <v>105</v>
      </c>
      <c r="B15" s="21">
        <v>276.33000000000004</v>
      </c>
      <c r="C15" s="21">
        <v>204.77999999999997</v>
      </c>
      <c r="D15" s="21">
        <f t="shared" si="0"/>
        <v>240.56</v>
      </c>
      <c r="F15" s="22"/>
    </row>
    <row r="16" spans="1:6" s="3" customFormat="1" ht="21.75">
      <c r="A16" s="20" t="s">
        <v>106</v>
      </c>
      <c r="B16" s="21">
        <v>56.489999999999995</v>
      </c>
      <c r="C16" s="21">
        <v>39.12</v>
      </c>
      <c r="D16" s="21">
        <f t="shared" si="0"/>
        <v>47.809999999999995</v>
      </c>
      <c r="F16" s="22"/>
    </row>
    <row r="17" spans="1:6" s="3" customFormat="1" ht="21.75">
      <c r="A17" s="20" t="s">
        <v>107</v>
      </c>
      <c r="B17" s="21">
        <v>68.11</v>
      </c>
      <c r="C17" s="21">
        <v>42.44</v>
      </c>
      <c r="D17" s="21">
        <f t="shared" si="0"/>
        <v>55.28</v>
      </c>
      <c r="F17" s="22"/>
    </row>
    <row r="18" spans="1:6" s="3" customFormat="1" ht="21.75">
      <c r="A18" s="20" t="s">
        <v>108</v>
      </c>
      <c r="B18" s="21">
        <v>292.38</v>
      </c>
      <c r="C18" s="21">
        <v>239.11</v>
      </c>
      <c r="D18" s="21">
        <f t="shared" si="0"/>
        <v>265.75</v>
      </c>
      <c r="F18" s="22"/>
    </row>
    <row r="19" spans="1:6" s="3" customFormat="1" ht="21.75">
      <c r="A19" s="20" t="s">
        <v>109</v>
      </c>
      <c r="B19" s="21">
        <v>172.60000000000002</v>
      </c>
      <c r="C19" s="21">
        <v>187.73</v>
      </c>
      <c r="D19" s="21">
        <f t="shared" si="0"/>
        <v>180.17</v>
      </c>
      <c r="F19" s="22"/>
    </row>
    <row r="20" spans="1:6" s="3" customFormat="1" ht="21.75">
      <c r="A20" s="20" t="s">
        <v>110</v>
      </c>
      <c r="B20" s="21">
        <v>44.28</v>
      </c>
      <c r="C20" s="21">
        <v>60.28</v>
      </c>
      <c r="D20" s="21">
        <f t="shared" si="0"/>
        <v>52.28</v>
      </c>
      <c r="F20" s="22"/>
    </row>
    <row r="21" spans="1:6" s="5" customFormat="1" ht="21.75">
      <c r="A21" s="13" t="s">
        <v>4</v>
      </c>
      <c r="B21" s="14">
        <f>SUM(B7:B20)</f>
        <v>2838.57</v>
      </c>
      <c r="C21" s="14">
        <f>SUM(C7:C20)</f>
        <v>2189.96</v>
      </c>
      <c r="D21" s="14">
        <f>SUM(D7:D20)</f>
        <v>2514.32</v>
      </c>
      <c r="F21" s="22"/>
    </row>
    <row r="22" spans="1:6" s="5" customFormat="1" ht="21.75">
      <c r="A22" s="38" t="s">
        <v>5</v>
      </c>
      <c r="B22" s="38"/>
      <c r="C22" s="38"/>
      <c r="D22" s="38"/>
      <c r="F22" s="22"/>
    </row>
    <row r="23" spans="1:6" s="3" customFormat="1" ht="21.75">
      <c r="A23" s="25" t="s">
        <v>85</v>
      </c>
      <c r="B23" s="26"/>
      <c r="C23" s="26"/>
      <c r="D23" s="26"/>
      <c r="F23" s="22"/>
    </row>
    <row r="24" spans="1:6" s="3" customFormat="1" ht="21.75">
      <c r="A24" s="7" t="s">
        <v>34</v>
      </c>
      <c r="B24" s="8">
        <v>253</v>
      </c>
      <c r="C24" s="8">
        <v>207.5</v>
      </c>
      <c r="D24" s="21">
        <f>ROUNDUP((SUM(B24:C24))/2,2)</f>
        <v>230.25</v>
      </c>
      <c r="F24" s="22"/>
    </row>
    <row r="25" spans="1:6" s="3" customFormat="1" ht="21.75">
      <c r="A25" s="7" t="s">
        <v>35</v>
      </c>
      <c r="B25" s="8">
        <v>20.5</v>
      </c>
      <c r="C25" s="8">
        <v>10</v>
      </c>
      <c r="D25" s="21">
        <f>ROUNDUP((SUM(B25:C25))/2,2)</f>
        <v>15.25</v>
      </c>
      <c r="F25" s="22"/>
    </row>
    <row r="26" spans="1:6" s="3" customFormat="1" ht="21.75">
      <c r="A26" s="7" t="s">
        <v>73</v>
      </c>
      <c r="B26" s="8">
        <v>29.67</v>
      </c>
      <c r="C26" s="8">
        <v>29.78</v>
      </c>
      <c r="D26" s="21">
        <f>ROUNDUP((SUM(B26:C26))/2,2)</f>
        <v>29.73</v>
      </c>
      <c r="F26" s="22"/>
    </row>
    <row r="27" spans="1:6" s="3" customFormat="1" ht="21.75">
      <c r="A27" s="7" t="s">
        <v>36</v>
      </c>
      <c r="B27" s="8">
        <v>14.72</v>
      </c>
      <c r="C27" s="8">
        <v>12.72</v>
      </c>
      <c r="D27" s="21">
        <f>ROUNDUP((SUM(B27:C27))/2,2)</f>
        <v>13.72</v>
      </c>
      <c r="F27" s="22"/>
    </row>
    <row r="28" spans="1:6" s="3" customFormat="1" ht="21.75">
      <c r="A28" s="7" t="s">
        <v>74</v>
      </c>
      <c r="B28" s="8">
        <v>40.67</v>
      </c>
      <c r="C28" s="8">
        <v>38.33</v>
      </c>
      <c r="D28" s="21">
        <f>ROUNDUP((SUM(B28:C28))/2,2)</f>
        <v>39.5</v>
      </c>
      <c r="F28" s="22"/>
    </row>
    <row r="29" spans="1:6" s="3" customFormat="1" ht="21.75">
      <c r="A29" s="13" t="s">
        <v>114</v>
      </c>
      <c r="B29" s="33"/>
      <c r="C29" s="33"/>
      <c r="D29" s="32"/>
      <c r="F29" s="22"/>
    </row>
    <row r="30" spans="1:6" s="3" customFormat="1" ht="21.75">
      <c r="A30" s="7" t="s">
        <v>102</v>
      </c>
      <c r="B30" s="8">
        <v>28.009999999999998</v>
      </c>
      <c r="C30" s="8">
        <v>32.06</v>
      </c>
      <c r="D30" s="21">
        <f aca="true" t="shared" si="1" ref="D30:D38">ROUNDUP((SUM(B30:C30)/2),2)</f>
        <v>30.040000000000003</v>
      </c>
      <c r="F30" s="22"/>
    </row>
    <row r="31" spans="1:6" s="3" customFormat="1" ht="21.75">
      <c r="A31" s="20" t="s">
        <v>103</v>
      </c>
      <c r="B31" s="8">
        <v>12.5</v>
      </c>
      <c r="C31" s="8">
        <v>17.73</v>
      </c>
      <c r="D31" s="21">
        <f t="shared" si="1"/>
        <v>15.12</v>
      </c>
      <c r="F31" s="22"/>
    </row>
    <row r="32" spans="1:6" s="3" customFormat="1" ht="21.75">
      <c r="A32" s="7" t="s">
        <v>104</v>
      </c>
      <c r="B32" s="8">
        <v>149.82999999999998</v>
      </c>
      <c r="C32" s="8">
        <v>124</v>
      </c>
      <c r="D32" s="21">
        <f t="shared" si="1"/>
        <v>136.92</v>
      </c>
      <c r="F32" s="22"/>
    </row>
    <row r="33" spans="1:6" s="3" customFormat="1" ht="21.75">
      <c r="A33" s="7" t="s">
        <v>105</v>
      </c>
      <c r="B33" s="8">
        <v>73.38999999999999</v>
      </c>
      <c r="C33" s="8">
        <v>53.12</v>
      </c>
      <c r="D33" s="21">
        <f t="shared" si="1"/>
        <v>63.26</v>
      </c>
      <c r="F33" s="22"/>
    </row>
    <row r="34" spans="1:6" s="3" customFormat="1" ht="21.75">
      <c r="A34" s="7" t="s">
        <v>106</v>
      </c>
      <c r="B34" s="8">
        <v>23.33</v>
      </c>
      <c r="C34" s="8">
        <v>18.66</v>
      </c>
      <c r="D34" s="21">
        <f t="shared" si="1"/>
        <v>21</v>
      </c>
      <c r="F34" s="22"/>
    </row>
    <row r="35" spans="1:6" s="3" customFormat="1" ht="21.75">
      <c r="A35" s="7" t="s">
        <v>107</v>
      </c>
      <c r="B35" s="8">
        <v>10</v>
      </c>
      <c r="C35" s="8">
        <v>1.5</v>
      </c>
      <c r="D35" s="21">
        <f t="shared" si="1"/>
        <v>5.75</v>
      </c>
      <c r="F35" s="22"/>
    </row>
    <row r="36" spans="1:6" s="3" customFormat="1" ht="21.75">
      <c r="A36" s="7" t="s">
        <v>108</v>
      </c>
      <c r="B36" s="8">
        <v>74.22</v>
      </c>
      <c r="C36" s="8">
        <v>28.950000000000003</v>
      </c>
      <c r="D36" s="21">
        <f t="shared" si="1"/>
        <v>51.589999999999996</v>
      </c>
      <c r="F36" s="22"/>
    </row>
    <row r="37" spans="1:6" s="3" customFormat="1" ht="21.75">
      <c r="A37" s="7" t="s">
        <v>109</v>
      </c>
      <c r="B37" s="8">
        <v>46.17</v>
      </c>
      <c r="C37" s="8">
        <v>55.33</v>
      </c>
      <c r="D37" s="21">
        <f t="shared" si="1"/>
        <v>50.75</v>
      </c>
      <c r="F37" s="22"/>
    </row>
    <row r="38" spans="1:6" s="3" customFormat="1" ht="21.75">
      <c r="A38" s="7" t="s">
        <v>110</v>
      </c>
      <c r="B38" s="8">
        <v>13.33</v>
      </c>
      <c r="C38" s="8">
        <v>20.17</v>
      </c>
      <c r="D38" s="21">
        <f t="shared" si="1"/>
        <v>16.75</v>
      </c>
      <c r="F38" s="22"/>
    </row>
    <row r="39" spans="1:6" s="3" customFormat="1" ht="21.75">
      <c r="A39" s="13" t="s">
        <v>115</v>
      </c>
      <c r="B39" s="33"/>
      <c r="C39" s="33"/>
      <c r="D39" s="32"/>
      <c r="F39" s="22"/>
    </row>
    <row r="40" spans="1:6" s="3" customFormat="1" ht="21.75">
      <c r="A40" s="7" t="s">
        <v>116</v>
      </c>
      <c r="B40" s="8">
        <v>7.67</v>
      </c>
      <c r="C40" s="8">
        <v>4.94</v>
      </c>
      <c r="D40" s="21">
        <f>ROUNDUP((SUM(B40:C40)/2),2)</f>
        <v>6.31</v>
      </c>
      <c r="F40" s="22"/>
    </row>
    <row r="41" spans="1:6" s="3" customFormat="1" ht="21.75">
      <c r="A41" s="7" t="s">
        <v>111</v>
      </c>
      <c r="B41" s="8">
        <v>334.61999999999995</v>
      </c>
      <c r="C41" s="8">
        <v>181.67999999999998</v>
      </c>
      <c r="D41" s="21">
        <f>ROUNDUP((SUM(B41:C41)/2),2)</f>
        <v>258.15</v>
      </c>
      <c r="F41" s="22"/>
    </row>
    <row r="42" spans="1:6" s="3" customFormat="1" ht="21.75">
      <c r="A42" s="7" t="s">
        <v>112</v>
      </c>
      <c r="B42" s="8">
        <v>7.33</v>
      </c>
      <c r="C42" s="8">
        <v>2.17</v>
      </c>
      <c r="D42" s="21">
        <f>ROUNDUP((SUM(B42:C42)/2),2)</f>
        <v>4.75</v>
      </c>
      <c r="F42" s="22"/>
    </row>
    <row r="43" spans="1:6" s="3" customFormat="1" ht="21.75">
      <c r="A43" s="7" t="s">
        <v>113</v>
      </c>
      <c r="B43" s="8">
        <v>13.5</v>
      </c>
      <c r="C43" s="8">
        <v>8.22</v>
      </c>
      <c r="D43" s="21">
        <f>ROUNDUP((SUM(B43:C43)/2),2)</f>
        <v>10.86</v>
      </c>
      <c r="F43" s="22"/>
    </row>
    <row r="44" spans="1:6" s="3" customFormat="1" ht="21.75">
      <c r="A44" s="15" t="s">
        <v>6</v>
      </c>
      <c r="B44" s="14">
        <f>SUM(B24:B43)</f>
        <v>1152.46</v>
      </c>
      <c r="C44" s="14">
        <f>SUM(C24:C43)</f>
        <v>846.86</v>
      </c>
      <c r="D44" s="14">
        <f>SUM(D24:D43)</f>
        <v>999.7</v>
      </c>
      <c r="F44" s="22"/>
    </row>
    <row r="45" spans="1:6" s="5" customFormat="1" ht="21.75">
      <c r="A45" s="38" t="s">
        <v>29</v>
      </c>
      <c r="B45" s="38"/>
      <c r="C45" s="38"/>
      <c r="D45" s="38"/>
      <c r="F45" s="22"/>
    </row>
    <row r="46" spans="1:6" s="3" customFormat="1" ht="21.75">
      <c r="A46" s="25" t="s">
        <v>92</v>
      </c>
      <c r="B46" s="26"/>
      <c r="C46" s="26"/>
      <c r="D46" s="26"/>
      <c r="F46" s="22"/>
    </row>
    <row r="47" spans="1:6" s="3" customFormat="1" ht="21.75">
      <c r="A47" s="7" t="s">
        <v>37</v>
      </c>
      <c r="B47" s="9">
        <v>205.11</v>
      </c>
      <c r="C47" s="9">
        <v>187.16000000000003</v>
      </c>
      <c r="D47" s="21">
        <f aca="true" t="shared" si="2" ref="D47:D52">ROUNDUP((SUM(B47:C47))/2,2)</f>
        <v>196.14</v>
      </c>
      <c r="F47" s="22"/>
    </row>
    <row r="48" spans="1:6" s="3" customFormat="1" ht="21.75">
      <c r="A48" s="7" t="s">
        <v>38</v>
      </c>
      <c r="B48" s="9">
        <v>800.94</v>
      </c>
      <c r="C48" s="9">
        <v>742.5</v>
      </c>
      <c r="D48" s="21">
        <f t="shared" si="2"/>
        <v>771.72</v>
      </c>
      <c r="F48" s="22"/>
    </row>
    <row r="49" spans="1:6" s="3" customFormat="1" ht="21.75">
      <c r="A49" s="7" t="s">
        <v>39</v>
      </c>
      <c r="B49" s="9">
        <v>410.67999999999995</v>
      </c>
      <c r="C49" s="9">
        <v>402.95</v>
      </c>
      <c r="D49" s="21">
        <f t="shared" si="2"/>
        <v>406.82</v>
      </c>
      <c r="F49" s="22"/>
    </row>
    <row r="50" spans="1:6" s="3" customFormat="1" ht="21.75">
      <c r="A50" s="7" t="s">
        <v>41</v>
      </c>
      <c r="B50" s="9">
        <v>73</v>
      </c>
      <c r="C50" s="9">
        <v>59.94</v>
      </c>
      <c r="D50" s="21">
        <f t="shared" si="2"/>
        <v>66.47</v>
      </c>
      <c r="F50" s="22"/>
    </row>
    <row r="51" spans="1:6" s="3" customFormat="1" ht="21.75">
      <c r="A51" s="7" t="s">
        <v>42</v>
      </c>
      <c r="B51" s="9">
        <v>39.5</v>
      </c>
      <c r="C51" s="9">
        <v>29.33</v>
      </c>
      <c r="D51" s="21">
        <f t="shared" si="2"/>
        <v>34.419999999999995</v>
      </c>
      <c r="F51" s="22"/>
    </row>
    <row r="52" spans="1:6" s="3" customFormat="1" ht="21.75">
      <c r="A52" s="7" t="s">
        <v>40</v>
      </c>
      <c r="B52" s="9">
        <v>358.67</v>
      </c>
      <c r="C52" s="9">
        <v>304.88</v>
      </c>
      <c r="D52" s="21">
        <f t="shared" si="2"/>
        <v>331.78</v>
      </c>
      <c r="F52" s="22"/>
    </row>
    <row r="53" spans="1:6" s="3" customFormat="1" ht="21.75">
      <c r="A53" s="25" t="s">
        <v>91</v>
      </c>
      <c r="B53" s="27"/>
      <c r="C53" s="27"/>
      <c r="D53" s="28"/>
      <c r="F53" s="22"/>
    </row>
    <row r="54" spans="1:6" s="3" customFormat="1" ht="21.75">
      <c r="A54" s="7" t="s">
        <v>91</v>
      </c>
      <c r="B54" s="9">
        <v>1063.88</v>
      </c>
      <c r="C54" s="9">
        <v>1057.83</v>
      </c>
      <c r="D54" s="21">
        <f>ROUNDUP((SUM(B54:C54))/2,2)</f>
        <v>1060.86</v>
      </c>
      <c r="F54" s="22"/>
    </row>
    <row r="55" spans="1:6" s="3" customFormat="1" ht="21.75">
      <c r="A55" s="29" t="s">
        <v>85</v>
      </c>
      <c r="B55" s="27"/>
      <c r="C55" s="27"/>
      <c r="D55" s="28"/>
      <c r="F55" s="22"/>
    </row>
    <row r="56" spans="1:6" s="3" customFormat="1" ht="21.75">
      <c r="A56" s="7" t="s">
        <v>75</v>
      </c>
      <c r="B56" s="9">
        <v>12.67</v>
      </c>
      <c r="C56" s="9">
        <v>11.83</v>
      </c>
      <c r="D56" s="21">
        <f>ROUNDUP((SUM(B56:C56))/2,2)</f>
        <v>12.25</v>
      </c>
      <c r="F56" s="22"/>
    </row>
    <row r="57" spans="1:6" s="3" customFormat="1" ht="21.75">
      <c r="A57" s="25" t="s">
        <v>89</v>
      </c>
      <c r="B57" s="26"/>
      <c r="C57" s="26"/>
      <c r="D57" s="26"/>
      <c r="F57" s="22"/>
    </row>
    <row r="58" spans="1:6" s="3" customFormat="1" ht="21.75">
      <c r="A58" s="7" t="s">
        <v>89</v>
      </c>
      <c r="B58" s="9">
        <v>39.75</v>
      </c>
      <c r="C58" s="9">
        <v>30</v>
      </c>
      <c r="D58" s="21">
        <f>ROUNDUP((SUM(B58:C58))/2,2)</f>
        <v>34.879999999999995</v>
      </c>
      <c r="F58" s="22"/>
    </row>
    <row r="59" spans="1:6" s="3" customFormat="1" ht="21.75">
      <c r="A59" s="25" t="s">
        <v>90</v>
      </c>
      <c r="B59" s="26"/>
      <c r="C59" s="26"/>
      <c r="D59" s="26"/>
      <c r="F59" s="22"/>
    </row>
    <row r="60" spans="1:6" s="3" customFormat="1" ht="21.75">
      <c r="A60" s="7" t="s">
        <v>90</v>
      </c>
      <c r="B60" s="9">
        <v>3</v>
      </c>
      <c r="C60" s="9">
        <v>4</v>
      </c>
      <c r="D60" s="21">
        <f>ROUNDUP((SUM(B60:C60))/2,2)</f>
        <v>3.5</v>
      </c>
      <c r="F60" s="22"/>
    </row>
    <row r="61" spans="1:6" s="3" customFormat="1" ht="21.75">
      <c r="A61" s="25" t="s">
        <v>117</v>
      </c>
      <c r="B61" s="26"/>
      <c r="C61" s="26"/>
      <c r="D61" s="26"/>
      <c r="F61" s="22"/>
    </row>
    <row r="62" spans="1:6" s="3" customFormat="1" ht="21.75">
      <c r="A62" s="7" t="s">
        <v>119</v>
      </c>
      <c r="B62" s="34" t="s">
        <v>124</v>
      </c>
      <c r="C62" s="9">
        <v>0.17</v>
      </c>
      <c r="D62" s="21">
        <f>ROUNDUP((SUM(B62:C62))/2,2)</f>
        <v>0.09</v>
      </c>
      <c r="F62" s="22"/>
    </row>
    <row r="63" spans="1:6" s="3" customFormat="1" ht="21.75">
      <c r="A63" s="15" t="s">
        <v>7</v>
      </c>
      <c r="B63" s="19">
        <f>SUM(B47:B62)</f>
        <v>3007.2000000000003</v>
      </c>
      <c r="C63" s="19">
        <f>SUM(C47:C62)</f>
        <v>2830.59</v>
      </c>
      <c r="D63" s="19">
        <f>SUM(D47:D62)</f>
        <v>2918.9300000000003</v>
      </c>
      <c r="F63" s="22"/>
    </row>
    <row r="64" spans="1:6" s="5" customFormat="1" ht="21.75">
      <c r="A64" s="38" t="s">
        <v>28</v>
      </c>
      <c r="B64" s="38"/>
      <c r="C64" s="38"/>
      <c r="D64" s="38"/>
      <c r="F64" s="22"/>
    </row>
    <row r="65" spans="1:6" s="3" customFormat="1" ht="21.75">
      <c r="A65" s="25" t="s">
        <v>94</v>
      </c>
      <c r="B65" s="27"/>
      <c r="C65" s="27"/>
      <c r="D65" s="28"/>
      <c r="F65" s="22"/>
    </row>
    <row r="66" spans="1:6" s="3" customFormat="1" ht="21.75">
      <c r="A66" s="7" t="s">
        <v>48</v>
      </c>
      <c r="B66" s="9">
        <v>6.56</v>
      </c>
      <c r="C66" s="9">
        <v>7.72</v>
      </c>
      <c r="D66" s="21">
        <f aca="true" t="shared" si="3" ref="D66:D74">ROUNDUP((SUM(B66:C66))/2,2)</f>
        <v>7.14</v>
      </c>
      <c r="F66" s="22"/>
    </row>
    <row r="67" spans="1:6" s="3" customFormat="1" ht="21.75">
      <c r="A67" s="7" t="s">
        <v>76</v>
      </c>
      <c r="B67" s="9">
        <v>54.5</v>
      </c>
      <c r="C67" s="9">
        <v>77.95</v>
      </c>
      <c r="D67" s="21">
        <f t="shared" si="3"/>
        <v>66.23</v>
      </c>
      <c r="F67" s="22"/>
    </row>
    <row r="68" spans="1:6" s="3" customFormat="1" ht="21.75">
      <c r="A68" s="7" t="s">
        <v>49</v>
      </c>
      <c r="B68" s="9">
        <v>149.17</v>
      </c>
      <c r="C68" s="9">
        <v>103.11</v>
      </c>
      <c r="D68" s="21">
        <f t="shared" si="3"/>
        <v>126.14</v>
      </c>
      <c r="F68" s="22"/>
    </row>
    <row r="69" spans="1:6" s="3" customFormat="1" ht="21.75">
      <c r="A69" s="7" t="s">
        <v>43</v>
      </c>
      <c r="B69" s="9">
        <v>171.55999999999997</v>
      </c>
      <c r="C69" s="9">
        <v>186.95</v>
      </c>
      <c r="D69" s="21">
        <f t="shared" si="3"/>
        <v>179.26</v>
      </c>
      <c r="F69" s="22"/>
    </row>
    <row r="70" spans="1:6" s="3" customFormat="1" ht="21.75">
      <c r="A70" s="7" t="s">
        <v>44</v>
      </c>
      <c r="B70" s="9">
        <v>294.07</v>
      </c>
      <c r="C70" s="9">
        <v>246.83000000000004</v>
      </c>
      <c r="D70" s="21">
        <f t="shared" si="3"/>
        <v>270.45</v>
      </c>
      <c r="F70" s="22"/>
    </row>
    <row r="71" spans="1:6" s="3" customFormat="1" ht="21.75">
      <c r="A71" s="7" t="s">
        <v>77</v>
      </c>
      <c r="B71" s="9">
        <v>43.730000000000004</v>
      </c>
      <c r="C71" s="9">
        <v>37.89</v>
      </c>
      <c r="D71" s="21">
        <f t="shared" si="3"/>
        <v>40.81</v>
      </c>
      <c r="F71" s="22"/>
    </row>
    <row r="72" spans="1:6" s="3" customFormat="1" ht="21.75">
      <c r="A72" s="7" t="s">
        <v>45</v>
      </c>
      <c r="B72" s="9">
        <v>87.17</v>
      </c>
      <c r="C72" s="9">
        <v>93</v>
      </c>
      <c r="D72" s="21">
        <f t="shared" si="3"/>
        <v>90.09</v>
      </c>
      <c r="F72" s="22"/>
    </row>
    <row r="73" spans="1:6" s="3" customFormat="1" ht="21.75">
      <c r="A73" s="7" t="s">
        <v>46</v>
      </c>
      <c r="B73" s="9">
        <v>79.78</v>
      </c>
      <c r="C73" s="9">
        <v>69.06</v>
      </c>
      <c r="D73" s="21">
        <f t="shared" si="3"/>
        <v>74.42</v>
      </c>
      <c r="F73" s="22"/>
    </row>
    <row r="74" spans="1:6" s="3" customFormat="1" ht="21.75">
      <c r="A74" s="7" t="s">
        <v>47</v>
      </c>
      <c r="B74" s="9">
        <v>149.88</v>
      </c>
      <c r="C74" s="9">
        <v>124.61</v>
      </c>
      <c r="D74" s="21">
        <f t="shared" si="3"/>
        <v>137.25</v>
      </c>
      <c r="F74" s="22"/>
    </row>
    <row r="75" spans="1:6" s="3" customFormat="1" ht="21.75">
      <c r="A75" s="25" t="s">
        <v>81</v>
      </c>
      <c r="B75" s="26"/>
      <c r="C75" s="26"/>
      <c r="D75" s="26"/>
      <c r="F75" s="22"/>
    </row>
    <row r="76" spans="1:6" s="3" customFormat="1" ht="21.75">
      <c r="A76" s="23" t="s">
        <v>67</v>
      </c>
      <c r="B76" s="9">
        <v>98.67</v>
      </c>
      <c r="C76" s="9">
        <v>65.28</v>
      </c>
      <c r="D76" s="21">
        <f>ROUNDUP((SUM(B76:C76))/2,2)</f>
        <v>81.98</v>
      </c>
      <c r="F76" s="22"/>
    </row>
    <row r="77" spans="1:6" s="3" customFormat="1" ht="21.75">
      <c r="A77" s="7" t="s">
        <v>65</v>
      </c>
      <c r="B77" s="9">
        <v>21.83</v>
      </c>
      <c r="C77" s="9">
        <v>8.83</v>
      </c>
      <c r="D77" s="21">
        <f>ROUNDUP((SUM(B77:C77))/2,2)</f>
        <v>15.33</v>
      </c>
      <c r="F77" s="22"/>
    </row>
    <row r="78" spans="1:6" s="3" customFormat="1" ht="21.75">
      <c r="A78" s="25" t="s">
        <v>95</v>
      </c>
      <c r="B78" s="26"/>
      <c r="C78" s="26"/>
      <c r="D78" s="26"/>
      <c r="F78" s="22"/>
    </row>
    <row r="79" spans="1:6" s="3" customFormat="1" ht="21.75">
      <c r="A79" s="7" t="s">
        <v>78</v>
      </c>
      <c r="B79" s="9">
        <v>8</v>
      </c>
      <c r="C79" s="9">
        <v>6.75</v>
      </c>
      <c r="D79" s="21">
        <f>ROUNDUP((SUM(B79:C79))/2,2)</f>
        <v>7.38</v>
      </c>
      <c r="F79" s="22"/>
    </row>
    <row r="80" spans="1:6" s="3" customFormat="1" ht="21.75">
      <c r="A80" s="7" t="s">
        <v>43</v>
      </c>
      <c r="B80" s="9">
        <v>1.5</v>
      </c>
      <c r="C80" s="34" t="s">
        <v>124</v>
      </c>
      <c r="D80" s="21">
        <f>ROUNDUP((SUM(B80:C80))/2,2)</f>
        <v>0.75</v>
      </c>
      <c r="F80" s="22"/>
    </row>
    <row r="81" spans="1:6" s="3" customFormat="1" ht="21.75">
      <c r="A81" s="7" t="s">
        <v>44</v>
      </c>
      <c r="B81" s="9">
        <v>5.83</v>
      </c>
      <c r="C81" s="9">
        <v>3.83</v>
      </c>
      <c r="D81" s="21">
        <f>ROUNDUP((SUM(B81:C81))/2,2)</f>
        <v>4.83</v>
      </c>
      <c r="F81" s="22"/>
    </row>
    <row r="82" spans="1:6" s="3" customFormat="1" ht="21.75">
      <c r="A82" s="25" t="s">
        <v>96</v>
      </c>
      <c r="B82" s="26"/>
      <c r="C82" s="26"/>
      <c r="D82" s="26"/>
      <c r="F82" s="22"/>
    </row>
    <row r="83" spans="1:6" s="3" customFormat="1" ht="21.75">
      <c r="A83" s="7" t="s">
        <v>78</v>
      </c>
      <c r="B83" s="9">
        <v>7.75</v>
      </c>
      <c r="C83" s="9">
        <v>5.5</v>
      </c>
      <c r="D83" s="21">
        <f>ROUNDUP((SUM(B83:C83))/2,2)</f>
        <v>6.63</v>
      </c>
      <c r="F83" s="22"/>
    </row>
    <row r="84" spans="1:6" s="3" customFormat="1" ht="21.75">
      <c r="A84" s="25" t="s">
        <v>79</v>
      </c>
      <c r="B84" s="26"/>
      <c r="C84" s="26"/>
      <c r="D84" s="26"/>
      <c r="F84" s="22"/>
    </row>
    <row r="85" spans="1:6" s="3" customFormat="1" ht="21.75">
      <c r="A85" s="7" t="s">
        <v>44</v>
      </c>
      <c r="B85" s="9">
        <v>2.33</v>
      </c>
      <c r="C85" s="9">
        <v>2.67</v>
      </c>
      <c r="D85" s="21">
        <f>ROUNDUP((SUM(B85:C85))/2,2)</f>
        <v>2.5</v>
      </c>
      <c r="F85" s="22"/>
    </row>
    <row r="86" spans="1:6" s="3" customFormat="1" ht="21.75">
      <c r="A86" s="15" t="s">
        <v>8</v>
      </c>
      <c r="B86" s="19">
        <f>SUM(B66:B85)</f>
        <v>1182.3299999999997</v>
      </c>
      <c r="C86" s="19">
        <f>SUM(C66:C85)</f>
        <v>1039.98</v>
      </c>
      <c r="D86" s="19">
        <f>SUM(D66:D85)</f>
        <v>1111.19</v>
      </c>
      <c r="F86" s="22"/>
    </row>
    <row r="87" spans="1:6" s="5" customFormat="1" ht="21.75">
      <c r="A87" s="38" t="s">
        <v>9</v>
      </c>
      <c r="B87" s="38"/>
      <c r="C87" s="38"/>
      <c r="D87" s="38"/>
      <c r="F87" s="22"/>
    </row>
    <row r="88" spans="1:6" s="3" customFormat="1" ht="21.75">
      <c r="A88" s="30" t="s">
        <v>80</v>
      </c>
      <c r="B88" s="27"/>
      <c r="C88" s="27"/>
      <c r="D88" s="31"/>
      <c r="F88" s="22"/>
    </row>
    <row r="89" spans="1:6" s="3" customFormat="1" ht="21.75">
      <c r="A89" s="7" t="s">
        <v>97</v>
      </c>
      <c r="B89" s="9">
        <v>51.94</v>
      </c>
      <c r="C89" s="9">
        <v>55.05</v>
      </c>
      <c r="D89" s="21">
        <f>ROUNDUP((SUM(B89:C89))/2,2)</f>
        <v>53.5</v>
      </c>
      <c r="F89" s="22"/>
    </row>
    <row r="90" spans="1:6" s="3" customFormat="1" ht="21.75">
      <c r="A90" s="7" t="s">
        <v>98</v>
      </c>
      <c r="B90" s="9">
        <v>37.11</v>
      </c>
      <c r="C90" s="9">
        <v>40.89</v>
      </c>
      <c r="D90" s="21">
        <f>ROUNDUP((SUM(B90:C90))/2,2)</f>
        <v>39</v>
      </c>
      <c r="F90" s="22"/>
    </row>
    <row r="91" spans="1:6" s="3" customFormat="1" ht="21.75">
      <c r="A91" s="7" t="s">
        <v>99</v>
      </c>
      <c r="B91" s="9">
        <v>17</v>
      </c>
      <c r="C91" s="9">
        <v>14.67</v>
      </c>
      <c r="D91" s="21">
        <f>ROUNDUP((SUM(B91:C91))/2,2)</f>
        <v>15.84</v>
      </c>
      <c r="F91" s="22"/>
    </row>
    <row r="92" spans="1:6" s="3" customFormat="1" ht="21.75">
      <c r="A92" s="7" t="s">
        <v>100</v>
      </c>
      <c r="B92" s="9">
        <v>10</v>
      </c>
      <c r="C92" s="9">
        <v>9.17</v>
      </c>
      <c r="D92" s="21">
        <f>ROUNDUP((SUM(B92:C92))/2,2)</f>
        <v>9.59</v>
      </c>
      <c r="F92" s="22"/>
    </row>
    <row r="93" spans="1:6" s="3" customFormat="1" ht="21.75">
      <c r="A93" s="7" t="s">
        <v>101</v>
      </c>
      <c r="B93" s="9">
        <v>6</v>
      </c>
      <c r="C93" s="9">
        <v>9</v>
      </c>
      <c r="D93" s="21">
        <f>ROUNDUP((SUM(B93:C93))/2,2)</f>
        <v>7.5</v>
      </c>
      <c r="F93" s="22"/>
    </row>
    <row r="94" spans="1:6" s="3" customFormat="1" ht="21.75">
      <c r="A94" s="30" t="s">
        <v>81</v>
      </c>
      <c r="B94" s="27"/>
      <c r="C94" s="27"/>
      <c r="D94" s="31"/>
      <c r="F94" s="22"/>
    </row>
    <row r="95" spans="1:6" s="3" customFormat="1" ht="21.75">
      <c r="A95" s="7" t="s">
        <v>68</v>
      </c>
      <c r="B95" s="9">
        <v>59.230000000000004</v>
      </c>
      <c r="C95" s="9">
        <v>63.89</v>
      </c>
      <c r="D95" s="21">
        <f>ROUNDUP((SUM(B95:C95))/2,2)</f>
        <v>61.56</v>
      </c>
      <c r="F95" s="22"/>
    </row>
    <row r="96" spans="1:6" s="3" customFormat="1" ht="21.75">
      <c r="A96" s="7" t="s">
        <v>69</v>
      </c>
      <c r="B96" s="9">
        <v>33.44</v>
      </c>
      <c r="C96" s="9">
        <v>46.61</v>
      </c>
      <c r="D96" s="21">
        <f>ROUNDUP((SUM(B96:C96))/2,2)</f>
        <v>40.03</v>
      </c>
      <c r="F96" s="22"/>
    </row>
    <row r="97" spans="1:6" s="3" customFormat="1" ht="21.75">
      <c r="A97" s="7" t="s">
        <v>70</v>
      </c>
      <c r="B97" s="9">
        <v>64.72</v>
      </c>
      <c r="C97" s="9">
        <v>25.33</v>
      </c>
      <c r="D97" s="21">
        <f>ROUNDUP((SUM(B97:C97))/2,2)</f>
        <v>45.03</v>
      </c>
      <c r="F97" s="22"/>
    </row>
    <row r="98" spans="1:6" s="3" customFormat="1" ht="21.75">
      <c r="A98" s="25" t="s">
        <v>82</v>
      </c>
      <c r="B98" s="26"/>
      <c r="C98" s="26"/>
      <c r="D98" s="26"/>
      <c r="F98" s="22"/>
    </row>
    <row r="99" spans="1:6" s="3" customFormat="1" ht="21.75">
      <c r="A99" s="7" t="s">
        <v>50</v>
      </c>
      <c r="B99" s="9">
        <v>147.5</v>
      </c>
      <c r="C99" s="9">
        <v>173</v>
      </c>
      <c r="D99" s="21">
        <f>ROUNDUP((SUM(B99:C99))/2,2)</f>
        <v>160.25</v>
      </c>
      <c r="F99" s="22"/>
    </row>
    <row r="100" spans="1:6" s="3" customFormat="1" ht="21.75">
      <c r="A100" s="15" t="s">
        <v>10</v>
      </c>
      <c r="B100" s="19">
        <f>SUM(B89:B99)</f>
        <v>426.94</v>
      </c>
      <c r="C100" s="19">
        <f>SUM(C89:C99)</f>
        <v>437.61</v>
      </c>
      <c r="D100" s="19">
        <f>SUM(D89:D99)</f>
        <v>432.3</v>
      </c>
      <c r="F100" s="22"/>
    </row>
    <row r="101" spans="1:6" s="5" customFormat="1" ht="21.75">
      <c r="A101" s="38" t="s">
        <v>11</v>
      </c>
      <c r="B101" s="38"/>
      <c r="C101" s="38"/>
      <c r="D101" s="38"/>
      <c r="F101" s="22"/>
    </row>
    <row r="102" spans="1:6" s="3" customFormat="1" ht="21.75">
      <c r="A102" s="25" t="s">
        <v>83</v>
      </c>
      <c r="B102" s="26"/>
      <c r="C102" s="26"/>
      <c r="D102" s="26"/>
      <c r="F102" s="22"/>
    </row>
    <row r="103" spans="1:6" s="3" customFormat="1" ht="21.75">
      <c r="A103" s="7" t="s">
        <v>51</v>
      </c>
      <c r="B103" s="9">
        <v>35.95</v>
      </c>
      <c r="C103" s="9">
        <v>31.660000000000004</v>
      </c>
      <c r="D103" s="21">
        <f>ROUNDUP((SUM(B103:C103))/2,2)</f>
        <v>33.809999999999995</v>
      </c>
      <c r="F103" s="22"/>
    </row>
    <row r="104" spans="1:6" s="3" customFormat="1" ht="21.75">
      <c r="A104" s="7" t="s">
        <v>66</v>
      </c>
      <c r="B104" s="9">
        <v>28.89</v>
      </c>
      <c r="C104" s="9">
        <v>27.06</v>
      </c>
      <c r="D104" s="21">
        <f>ROUNDUP((SUM(B104:C104))/2,2)</f>
        <v>27.98</v>
      </c>
      <c r="F104" s="22"/>
    </row>
    <row r="105" spans="1:6" s="3" customFormat="1" ht="21.75">
      <c r="A105" s="7" t="s">
        <v>52</v>
      </c>
      <c r="B105" s="9">
        <v>157.99</v>
      </c>
      <c r="C105" s="9">
        <v>152.22</v>
      </c>
      <c r="D105" s="21">
        <f>ROUNDUP((SUM(B105:C105))/2,2)</f>
        <v>155.10999999999999</v>
      </c>
      <c r="F105" s="22"/>
    </row>
    <row r="106" spans="1:6" s="3" customFormat="1" ht="21.75">
      <c r="A106" s="15" t="s">
        <v>12</v>
      </c>
      <c r="B106" s="19">
        <f>SUM(B103:B105)</f>
        <v>222.83</v>
      </c>
      <c r="C106" s="19">
        <f>SUM(C103:C105)</f>
        <v>210.94</v>
      </c>
      <c r="D106" s="19">
        <f>SUM(D103:D105)</f>
        <v>216.89999999999998</v>
      </c>
      <c r="F106" s="22"/>
    </row>
    <row r="107" spans="1:6" s="5" customFormat="1" ht="21.75">
      <c r="A107" s="38" t="s">
        <v>13</v>
      </c>
      <c r="B107" s="38"/>
      <c r="C107" s="38"/>
      <c r="D107" s="38"/>
      <c r="F107" s="22"/>
    </row>
    <row r="108" spans="1:6" s="3" customFormat="1" ht="21.75">
      <c r="A108" s="25" t="s">
        <v>84</v>
      </c>
      <c r="B108" s="26"/>
      <c r="C108" s="26"/>
      <c r="D108" s="26"/>
      <c r="F108" s="22"/>
    </row>
    <row r="109" spans="1:6" s="3" customFormat="1" ht="21.75">
      <c r="A109" s="7" t="s">
        <v>55</v>
      </c>
      <c r="B109" s="9">
        <v>437.11</v>
      </c>
      <c r="C109" s="9">
        <v>427.33</v>
      </c>
      <c r="D109" s="21">
        <f aca="true" t="shared" si="4" ref="D109:D114">ROUNDUP((SUM(B109:C109))/2,2)</f>
        <v>432.22</v>
      </c>
      <c r="F109" s="22"/>
    </row>
    <row r="110" spans="1:6" s="3" customFormat="1" ht="21.75">
      <c r="A110" s="7" t="s">
        <v>53</v>
      </c>
      <c r="B110" s="9">
        <v>144.83</v>
      </c>
      <c r="C110" s="9">
        <v>116.22</v>
      </c>
      <c r="D110" s="21">
        <f t="shared" si="4"/>
        <v>130.53</v>
      </c>
      <c r="F110" s="22"/>
    </row>
    <row r="111" spans="1:6" s="3" customFormat="1" ht="21.75">
      <c r="A111" s="7" t="s">
        <v>54</v>
      </c>
      <c r="B111" s="9">
        <v>51.83</v>
      </c>
      <c r="C111" s="9">
        <v>48.33</v>
      </c>
      <c r="D111" s="21">
        <f t="shared" si="4"/>
        <v>50.08</v>
      </c>
      <c r="F111" s="22"/>
    </row>
    <row r="112" spans="1:6" s="3" customFormat="1" ht="21.75">
      <c r="A112" s="7" t="s">
        <v>56</v>
      </c>
      <c r="B112" s="9">
        <v>208.28</v>
      </c>
      <c r="C112" s="9">
        <v>198.78</v>
      </c>
      <c r="D112" s="21">
        <f t="shared" si="4"/>
        <v>203.53</v>
      </c>
      <c r="F112" s="22"/>
    </row>
    <row r="113" spans="1:6" s="3" customFormat="1" ht="21.75">
      <c r="A113" s="7" t="s">
        <v>71</v>
      </c>
      <c r="B113" s="9">
        <v>102.78</v>
      </c>
      <c r="C113" s="9">
        <v>95.78</v>
      </c>
      <c r="D113" s="21">
        <f t="shared" si="4"/>
        <v>99.28</v>
      </c>
      <c r="F113" s="22"/>
    </row>
    <row r="114" spans="1:6" s="3" customFormat="1" ht="21.75">
      <c r="A114" s="7" t="s">
        <v>72</v>
      </c>
      <c r="B114" s="9">
        <v>34.44</v>
      </c>
      <c r="C114" s="9">
        <v>33</v>
      </c>
      <c r="D114" s="21">
        <f t="shared" si="4"/>
        <v>33.72</v>
      </c>
      <c r="F114" s="22"/>
    </row>
    <row r="115" spans="1:6" s="3" customFormat="1" ht="21.75">
      <c r="A115" s="25" t="s">
        <v>85</v>
      </c>
      <c r="B115" s="27"/>
      <c r="C115" s="27"/>
      <c r="D115" s="28"/>
      <c r="F115" s="22"/>
    </row>
    <row r="116" spans="1:6" s="3" customFormat="1" ht="21.75">
      <c r="A116" s="7" t="s">
        <v>58</v>
      </c>
      <c r="B116" s="9">
        <v>48.39</v>
      </c>
      <c r="C116" s="9">
        <v>31</v>
      </c>
      <c r="D116" s="21">
        <f>ROUNDUP((SUM(B116:C116))/2,2)</f>
        <v>39.699999999999996</v>
      </c>
      <c r="F116" s="22"/>
    </row>
    <row r="117" spans="1:6" s="3" customFormat="1" ht="21.75">
      <c r="A117" s="25" t="s">
        <v>86</v>
      </c>
      <c r="B117" s="26"/>
      <c r="C117" s="26"/>
      <c r="D117" s="26"/>
      <c r="F117" s="22"/>
    </row>
    <row r="118" spans="1:6" s="3" customFormat="1" ht="21.75">
      <c r="A118" s="7" t="s">
        <v>57</v>
      </c>
      <c r="B118" s="9">
        <v>40.75</v>
      </c>
      <c r="C118" s="9">
        <v>38.5</v>
      </c>
      <c r="D118" s="21">
        <f>ROUNDUP((SUM(B118:C118))/2,2)</f>
        <v>39.629999999999995</v>
      </c>
      <c r="F118" s="22"/>
    </row>
    <row r="119" spans="1:6" s="3" customFormat="1" ht="21.75">
      <c r="A119" s="25" t="s">
        <v>79</v>
      </c>
      <c r="B119" s="26"/>
      <c r="C119" s="26"/>
      <c r="D119" s="26"/>
      <c r="F119" s="22"/>
    </row>
    <row r="120" spans="1:6" s="3" customFormat="1" ht="21.75">
      <c r="A120" s="7" t="s">
        <v>57</v>
      </c>
      <c r="B120" s="9">
        <v>2.5</v>
      </c>
      <c r="C120" s="9">
        <v>2.5</v>
      </c>
      <c r="D120" s="21">
        <f>ROUNDUP((SUM(B120:C120))/2,2)</f>
        <v>2.5</v>
      </c>
      <c r="F120" s="22"/>
    </row>
    <row r="121" spans="1:6" s="3" customFormat="1" ht="21.75">
      <c r="A121" s="15" t="s">
        <v>14</v>
      </c>
      <c r="B121" s="19">
        <f>SUM(B109:B120)</f>
        <v>1070.91</v>
      </c>
      <c r="C121" s="19">
        <f>SUM(C109:C120)</f>
        <v>991.4399999999999</v>
      </c>
      <c r="D121" s="19">
        <f>SUM(D109:D120)</f>
        <v>1031.19</v>
      </c>
      <c r="F121" s="22"/>
    </row>
    <row r="122" spans="1:6" s="5" customFormat="1" ht="21.75">
      <c r="A122" s="38" t="s">
        <v>15</v>
      </c>
      <c r="B122" s="38"/>
      <c r="C122" s="38"/>
      <c r="D122" s="38"/>
      <c r="F122" s="22"/>
    </row>
    <row r="123" spans="1:6" s="3" customFormat="1" ht="21.75">
      <c r="A123" s="25" t="s">
        <v>83</v>
      </c>
      <c r="B123" s="26"/>
      <c r="C123" s="26"/>
      <c r="D123" s="26"/>
      <c r="F123" s="22"/>
    </row>
    <row r="124" spans="1:6" s="3" customFormat="1" ht="21.75">
      <c r="A124" s="7" t="s">
        <v>59</v>
      </c>
      <c r="B124" s="9">
        <v>0.5</v>
      </c>
      <c r="C124" s="34" t="s">
        <v>124</v>
      </c>
      <c r="D124" s="21">
        <f>ROUNDUP((SUM(B124:C124))/2,2)</f>
        <v>0.25</v>
      </c>
      <c r="F124" s="22"/>
    </row>
    <row r="125" spans="1:6" s="3" customFormat="1" ht="21.75">
      <c r="A125" s="7" t="s">
        <v>60</v>
      </c>
      <c r="B125" s="9">
        <v>0.17</v>
      </c>
      <c r="C125" s="34" t="s">
        <v>124</v>
      </c>
      <c r="D125" s="21">
        <f>ROUNDUP((SUM(B125:C125))/2,2)</f>
        <v>0.09</v>
      </c>
      <c r="F125" s="22"/>
    </row>
    <row r="126" spans="1:6" s="3" customFormat="1" ht="21.75">
      <c r="A126" s="7" t="s">
        <v>61</v>
      </c>
      <c r="B126" s="9">
        <v>842.71</v>
      </c>
      <c r="C126" s="34">
        <v>675.67</v>
      </c>
      <c r="D126" s="21">
        <f>ROUNDUP((SUM(B126:C126))/2,2)</f>
        <v>759.19</v>
      </c>
      <c r="F126" s="22"/>
    </row>
    <row r="127" spans="1:6" s="3" customFormat="1" ht="21.75">
      <c r="A127" s="25" t="s">
        <v>117</v>
      </c>
      <c r="B127" s="26"/>
      <c r="C127" s="26"/>
      <c r="D127" s="26"/>
      <c r="F127" s="22"/>
    </row>
    <row r="128" spans="1:6" s="3" customFormat="1" ht="21.75">
      <c r="A128" s="7" t="s">
        <v>118</v>
      </c>
      <c r="B128" s="9">
        <v>0.33</v>
      </c>
      <c r="C128" s="34" t="s">
        <v>124</v>
      </c>
      <c r="D128" s="21">
        <f>ROUNDUP((SUM(B128:C128))/2,2)</f>
        <v>0.17</v>
      </c>
      <c r="F128" s="22"/>
    </row>
    <row r="129" spans="1:6" s="3" customFormat="1" ht="21.75">
      <c r="A129" s="15" t="s">
        <v>16</v>
      </c>
      <c r="B129" s="19">
        <f>SUM(B124:B128)</f>
        <v>843.71</v>
      </c>
      <c r="C129" s="19">
        <f>SUM(C124:C128)</f>
        <v>675.67</v>
      </c>
      <c r="D129" s="19">
        <f>SUM(D124:D128)</f>
        <v>759.7</v>
      </c>
      <c r="F129" s="22"/>
    </row>
    <row r="130" spans="1:6" s="5" customFormat="1" ht="21.75">
      <c r="A130" s="38" t="s">
        <v>17</v>
      </c>
      <c r="B130" s="38"/>
      <c r="C130" s="38"/>
      <c r="D130" s="38"/>
      <c r="F130" s="22"/>
    </row>
    <row r="131" spans="1:6" s="3" customFormat="1" ht="21.75">
      <c r="A131" s="25" t="s">
        <v>87</v>
      </c>
      <c r="B131" s="26"/>
      <c r="C131" s="26"/>
      <c r="D131" s="26"/>
      <c r="F131" s="22"/>
    </row>
    <row r="132" spans="1:6" s="3" customFormat="1" ht="21.75">
      <c r="A132" s="7" t="s">
        <v>62</v>
      </c>
      <c r="B132" s="9">
        <v>101.33</v>
      </c>
      <c r="C132" s="9">
        <v>89.72</v>
      </c>
      <c r="D132" s="21">
        <f>ROUNDUP((SUM(B132:C132))/2,2)</f>
        <v>95.53</v>
      </c>
      <c r="F132" s="22"/>
    </row>
    <row r="133" spans="1:6" s="3" customFormat="1" ht="21.75">
      <c r="A133" s="25" t="s">
        <v>83</v>
      </c>
      <c r="B133" s="27"/>
      <c r="C133" s="27"/>
      <c r="D133" s="28"/>
      <c r="F133" s="22"/>
    </row>
    <row r="134" spans="1:6" s="3" customFormat="1" ht="21.75">
      <c r="A134" s="7" t="s">
        <v>63</v>
      </c>
      <c r="B134" s="9">
        <v>143.33</v>
      </c>
      <c r="C134" s="9">
        <v>107.28</v>
      </c>
      <c r="D134" s="21">
        <f>ROUNDUP((SUM(B134:C134))/2,2)</f>
        <v>125.31</v>
      </c>
      <c r="F134" s="22"/>
    </row>
    <row r="135" spans="1:6" s="3" customFormat="1" ht="21.75">
      <c r="A135" s="7" t="s">
        <v>64</v>
      </c>
      <c r="B135" s="9">
        <v>12.83</v>
      </c>
      <c r="C135" s="9">
        <v>6</v>
      </c>
      <c r="D135" s="21">
        <f>ROUNDUP((SUM(B135:C135))/2,2)</f>
        <v>9.42</v>
      </c>
      <c r="F135" s="22"/>
    </row>
    <row r="136" spans="1:6" s="3" customFormat="1" ht="21.75">
      <c r="A136" s="7" t="s">
        <v>88</v>
      </c>
      <c r="B136" s="9">
        <v>34.17</v>
      </c>
      <c r="C136" s="9">
        <v>28.06</v>
      </c>
      <c r="D136" s="21">
        <f>ROUNDUP((SUM(B136:C136))/2,2)</f>
        <v>31.12</v>
      </c>
      <c r="F136" s="22"/>
    </row>
    <row r="137" spans="1:6" s="3" customFormat="1" ht="21.75">
      <c r="A137" s="15" t="s">
        <v>18</v>
      </c>
      <c r="B137" s="19">
        <f>SUM(B132:B136)</f>
        <v>291.66</v>
      </c>
      <c r="C137" s="19">
        <f>SUM(C132:C136)</f>
        <v>231.06</v>
      </c>
      <c r="D137" s="19">
        <f>SUM(D132:D136)</f>
        <v>261.38</v>
      </c>
      <c r="F137" s="22"/>
    </row>
    <row r="138" spans="1:4" s="6" customFormat="1" ht="27.75">
      <c r="A138" s="16" t="s">
        <v>1</v>
      </c>
      <c r="B138" s="17">
        <f>SUM(B21,B44,B63,B86,B100,B106,B121,B129,B137)</f>
        <v>11036.61</v>
      </c>
      <c r="C138" s="17">
        <f>SUM(C21,C44,C63,C86,C100,C106,C121,C129,C137)</f>
        <v>9454.109999999999</v>
      </c>
      <c r="D138" s="17">
        <f>ROUNDUP((SUM(B138:C138))/2,2)</f>
        <v>10245.36</v>
      </c>
    </row>
    <row r="139" spans="1:4" s="3" customFormat="1" ht="21.75">
      <c r="A139" s="41" t="s">
        <v>20</v>
      </c>
      <c r="B139" s="41"/>
      <c r="C139" s="42" t="s">
        <v>27</v>
      </c>
      <c r="D139" s="42"/>
    </row>
    <row r="140" spans="1:4" s="3" customFormat="1" ht="21.75">
      <c r="A140" s="10" t="str">
        <f>"บริหารธุรกิจ-ปริญญาโท,ปริญญาเอก (x1.8) ="</f>
        <v>บริหารธุรกิจ-ปริญญาโท,ปริญญาเอก (x1.8) =</v>
      </c>
      <c r="B140" s="18">
        <f>(SUM(D58,D60)*1.8)</f>
        <v>69.08399999999999</v>
      </c>
      <c r="C140" s="24" t="s">
        <v>21</v>
      </c>
      <c r="D140" s="18">
        <f>ROUNDUP(SUM(D47:D56,D62,B140),2)</f>
        <v>2949.6400000000003</v>
      </c>
    </row>
    <row r="141" spans="1:4" s="3" customFormat="1" ht="21.75">
      <c r="A141" s="10" t="str">
        <f>"วิศวกรรมศาสตร์-ปริญญาโท,ปริญญาเอก (x2) ="</f>
        <v>วิศวกรรมศาสตร์-ปริญญาโท,ปริญญาเอก (x2) =</v>
      </c>
      <c r="B141" s="18">
        <f>SUM(D79:D81,D83,D85)*2</f>
        <v>44.18</v>
      </c>
      <c r="C141" s="24" t="s">
        <v>22</v>
      </c>
      <c r="D141" s="18">
        <f>ROUNDUP(SUM(D66:D77,B141),2)</f>
        <v>1133.28</v>
      </c>
    </row>
    <row r="142" spans="1:4" s="3" customFormat="1" ht="21.75">
      <c r="A142" s="10" t="str">
        <f>"ครุศาสตร์อุตสาหกรรม-ป.บัณฑิต (x1.5) ="</f>
        <v>ครุศาสตร์อุตสาหกรรม-ป.บัณฑิต (x1.5) =</v>
      </c>
      <c r="B142" s="18">
        <f>D99*1.5</f>
        <v>240.375</v>
      </c>
      <c r="C142" s="24" t="s">
        <v>23</v>
      </c>
      <c r="D142" s="18">
        <f>ROUNDUP((SUM(D89:D93,D95:D97,B142)),2)</f>
        <v>512.43</v>
      </c>
    </row>
    <row r="143" spans="1:4" s="3" customFormat="1" ht="21.75">
      <c r="A143" s="10" t="str">
        <f>"เทคโนโลยีคหกรรมศาสตร์-ปริญญาโท, ปริญญาเอก (x2) ="</f>
        <v>เทคโนโลยีคหกรรมศาสตร์-ปริญญาโท, ปริญญาเอก (x2) =</v>
      </c>
      <c r="B143" s="18">
        <f>SUM(D118,D120)*2</f>
        <v>84.25999999999999</v>
      </c>
      <c r="C143" s="24" t="s">
        <v>24</v>
      </c>
      <c r="D143" s="18">
        <f>ROUNDUP(SUM(D109:D116,B143),2)</f>
        <v>1073.32</v>
      </c>
    </row>
    <row r="144" spans="1:4" s="3" customFormat="1" ht="30.75">
      <c r="A144" s="37" t="s">
        <v>25</v>
      </c>
      <c r="B144" s="37"/>
      <c r="C144" s="36">
        <f>SUM(D21,D44,D106,D137,D129,D140:D143)</f>
        <v>10420.670000000002</v>
      </c>
      <c r="D144" s="36"/>
    </row>
    <row r="145" spans="1:4" ht="24">
      <c r="A145" s="35" t="s">
        <v>125</v>
      </c>
      <c r="B145" s="35"/>
      <c r="C145" s="35"/>
      <c r="D145" s="35"/>
    </row>
  </sheetData>
  <sheetProtection/>
  <mergeCells count="17">
    <mergeCell ref="A22:D22"/>
    <mergeCell ref="A130:D130"/>
    <mergeCell ref="A1:D1"/>
    <mergeCell ref="A3:A4"/>
    <mergeCell ref="A139:B139"/>
    <mergeCell ref="C139:D139"/>
    <mergeCell ref="A2:D2"/>
    <mergeCell ref="A145:D145"/>
    <mergeCell ref="C144:D144"/>
    <mergeCell ref="A144:B144"/>
    <mergeCell ref="A5:D5"/>
    <mergeCell ref="A45:D45"/>
    <mergeCell ref="A64:D64"/>
    <mergeCell ref="A87:D87"/>
    <mergeCell ref="A101:D101"/>
    <mergeCell ref="A107:D107"/>
    <mergeCell ref="A122:D122"/>
  </mergeCells>
  <dataValidations count="20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D22">
      <formula1>ปีการศึกษา!#REF!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ปีการศึกษา!#REF!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2 A127 A61">
      <formula1>GT86</formula1>
      <formula2>A102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29 A39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8 A82 A84">
      <formula1>ปีการศึกษา!#REF!</formula1>
      <formula2>A78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3 A57 A115 A13">
      <formula1>ปีการศึกษา!#REF!</formula1>
      <formula2>A53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8">
      <formula1>GT97</formula1>
      <formula2>A108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6">
      <formula1>GT24</formula1>
      <formula2>A46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7">
      <formula1>ปีการศึกษา!#REF!</formula1>
      <formula2>A117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5">
      <formula1>GT48</formula1>
      <formula2>A75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9 A23 A131">
      <formula1>GT45</formula1>
      <formula2>A59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:A20">
      <formula1>GT65535</formula1>
      <formula2>A14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GT6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1 A65">
      <formula1>GT18</formula1>
      <formula2>A31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3 A119">
      <formula1>GT106</formula1>
      <formula2>A123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3">
      <formula1>GT121</formula1>
      <formula2>A133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8">
      <formula1>GT78</formula1>
      <formula2>A98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5" manualBreakCount="5">
    <brk id="44" max="255" man="1"/>
    <brk id="63" max="255" man="1"/>
    <brk id="86" max="255" man="1"/>
    <brk id="106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2020-04-24T02:58:33Z</cp:lastPrinted>
  <dcterms:created xsi:type="dcterms:W3CDTF">2013-11-26T13:59:38Z</dcterms:created>
  <dcterms:modified xsi:type="dcterms:W3CDTF">2021-03-14T13:46:36Z</dcterms:modified>
  <cp:category/>
  <cp:version/>
  <cp:contentType/>
  <cp:contentStatus/>
</cp:coreProperties>
</file>