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5" windowWidth="15195" windowHeight="7740" activeTab="0"/>
  </bookViews>
  <sheets>
    <sheet name="ปีการศึกษา" sheetId="1" r:id="rId1"/>
  </sheets>
  <definedNames>
    <definedName name="_xlnm.Print_Area" localSheetId="0">'ปีการศึกษา'!$A$1:$D$153</definedName>
    <definedName name="_xlnm.Print_Titles" localSheetId="0">'ปีการศึกษา'!$1:$4</definedName>
  </definedNames>
  <calcPr fullCalcOnLoad="1"/>
</workbook>
</file>

<file path=xl/comments1.xml><?xml version="1.0" encoding="utf-8"?>
<comments xmlns="http://schemas.openxmlformats.org/spreadsheetml/2006/main">
  <authors>
    <author>pongsakron</author>
  </authors>
  <commentList>
    <comment ref="A148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บริหารธุรกิจ ป.โท X 1.8</t>
        </r>
      </text>
    </comment>
    <comment ref="A150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ป.บัณฑิต X 1.5
ป.โท X 1.5</t>
        </r>
      </text>
    </comment>
    <comment ref="A151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คหกรรม ป.โท X 2</t>
        </r>
      </text>
    </comment>
    <comment ref="C148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บริหารธุรกิจ ป.โท X 1.8</t>
        </r>
      </text>
    </comment>
    <comment ref="C150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ป.บัณฑิต X 1.5
ป.โท X 1.5</t>
        </r>
      </text>
    </comment>
    <comment ref="C151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คหกรรม ป.โท X 2</t>
        </r>
      </text>
    </comment>
  </commentList>
</comments>
</file>

<file path=xl/sharedStrings.xml><?xml version="1.0" encoding="utf-8"?>
<sst xmlns="http://schemas.openxmlformats.org/spreadsheetml/2006/main" count="165" uniqueCount="137">
  <si>
    <t>* FTES</t>
  </si>
  <si>
    <t>รวมทั้ง 9 คณะ</t>
  </si>
  <si>
    <t>FTES</t>
  </si>
  <si>
    <t>1. คณะศิลปศาสตร์</t>
  </si>
  <si>
    <t>รวมคณะศิลปศาสตร์</t>
  </si>
  <si>
    <t>2. คณะวิทยาศาสตร์และเทคโนโลยี</t>
  </si>
  <si>
    <t>รวมคณะวิทยาศาสตร์และเทคโนโลยี</t>
  </si>
  <si>
    <t>รวมคณะบริหารธุรกิจ</t>
  </si>
  <si>
    <t>รวมคณะวิศวกรรมศาสตร์</t>
  </si>
  <si>
    <t>5. คณะครุศาสตร์อุตสาหกรรม</t>
  </si>
  <si>
    <t>รวมคณะครุศาสตร์อุตสาหกรรม</t>
  </si>
  <si>
    <t>6. คณะอุตสาหกรรมสิ่งทอและออกแบบแฟชั่น</t>
  </si>
  <si>
    <t>รวมคณะอุตสาหกรรมสิ่งทอและออกแบบแฟชั่น</t>
  </si>
  <si>
    <t>7. คณะเทคโนโลยีคหกรรมศาสตร์</t>
  </si>
  <si>
    <t>รวมคณะเทคโนโลยีคหกรรมศาสตร์</t>
  </si>
  <si>
    <t>8. คณะเทคโนโลยีสื่อสารมวลชน</t>
  </si>
  <si>
    <t>รวมคณะเทคโนโลยีสื่อสารมวลชน</t>
  </si>
  <si>
    <t>9. คณะสถาปัตยกรรมศาสตร์และการออกแบบ</t>
  </si>
  <si>
    <t>รวมคณะสถาปัตยกรรมศาสตร์และการออกแบบ</t>
  </si>
  <si>
    <t>คณะ/ระดับการศึกษา</t>
  </si>
  <si>
    <t>ปรับค่า FTES ระดับป.บัณฑิต ป.โท ป.เอก</t>
  </si>
  <si>
    <t>บริหารธุรกิจ</t>
  </si>
  <si>
    <t>วิศวกรรมศาสตร์</t>
  </si>
  <si>
    <t>ครุศาสตร์อุตสาหกรรม</t>
  </si>
  <si>
    <t>เทคโนโลยีคหกรรมศาสตร์</t>
  </si>
  <si>
    <t>รวมค่า FTES ทั้งมหาวิทยาลัย =</t>
  </si>
  <si>
    <t>สรุปยอดจำนวนนักศึกษาเต็มเวลาประมาณการ (FTES)</t>
  </si>
  <si>
    <t>ค่า FTES รวมของคณะหลังปรับค่า(ไม่รวม ปวช.)</t>
  </si>
  <si>
    <t>4. คณะวิศวกรรมศาสตร์</t>
  </si>
  <si>
    <t>3. คณะบริหารธุรกิจ</t>
  </si>
  <si>
    <t>ศึกษาทั่วไป คณะวิทยาศาสตร์และเทคโนโลยี</t>
  </si>
  <si>
    <t>ศึกษาทั่วไป คณะบริหารธุรกิจ</t>
  </si>
  <si>
    <t>ศึกษาทั่วไป คณะวิศวกรรมศาสตร์</t>
  </si>
  <si>
    <t>ศึกษาทั่วไป คณะครุศาสตร์อุตสาหกรรม</t>
  </si>
  <si>
    <t>ศึกษาทั่วไป คณะอุตสาหกรรมสิ่งทอและออกแบบแฟชั่น</t>
  </si>
  <si>
    <t>ศึกษาทั่วไป คณะเทคโนโลยีคหกรรมศาสตร์</t>
  </si>
  <si>
    <t>ศึกษาทั่วไป คณะเทคโนโลยีสื่อสารมวลชน</t>
  </si>
  <si>
    <t>ศึกษาทั่วไป คณะสถาปัตยกรรมศาสตร์และการออกแบบ</t>
  </si>
  <si>
    <t>สาขาวิชาการท่องเที่ยว</t>
  </si>
  <si>
    <t>สาขาวิชาการโรงแรม</t>
  </si>
  <si>
    <t>สาขาวิชาภาษาอังกฤษเพื่อการสื่อสารสากล</t>
  </si>
  <si>
    <t>สาขาวิชาภาษาไทยประยุกต์</t>
  </si>
  <si>
    <t>สาขาวิชาวิทยาการคอมพิวเตอร์</t>
  </si>
  <si>
    <t>สาขาวิชาวิทยาการสิ่งแวดล้อมและทรัพยากรธรรมชาติ</t>
  </si>
  <si>
    <t>สาขาวิชาวัสดุศาสตร์อุตสาหกรรม</t>
  </si>
  <si>
    <t>ศึกษาทั่วไป คณะศิลปศาสตร์</t>
  </si>
  <si>
    <t>สาขาวิชาการเงิน</t>
  </si>
  <si>
    <t>สาขาวิชาการจัดการ</t>
  </si>
  <si>
    <t>สาขาวิชาการตลาด</t>
  </si>
  <si>
    <t>สาขาวิชาระบบสารสนเทศ</t>
  </si>
  <si>
    <t>บริหารธุรกิจมหาบัณฑิต (MBA)</t>
  </si>
  <si>
    <t>บริหารธุรกิจดุษฎีบัณฑิต (DBA)</t>
  </si>
  <si>
    <t>สาขาวิชาธุรกิจระหว่างประเทศ</t>
  </si>
  <si>
    <t>สาขาวิชาภาษาอังกฤษธุรกิจ</t>
  </si>
  <si>
    <t>สาขาวิชาวิศวกรรมเครื่องกล</t>
  </si>
  <si>
    <t>สาขาวิชาวิศวกรรมไฟฟ้า</t>
  </si>
  <si>
    <t>สาขาวิชาวิศวกรรมโยธา</t>
  </si>
  <si>
    <t>สาขาวิชาวิศวกรรมอิเล็กทรอนิกส์และโทรคมนาคม</t>
  </si>
  <si>
    <t>สาขาวิชาวิศวกรรมอุตสาหการ</t>
  </si>
  <si>
    <t>สาขาวิชาเทคโนโลยีวิศวกรรมนวัตกรรมเพื่อความยั่งยืน</t>
  </si>
  <si>
    <t>สาขาวิชาวิศวกรรมการบำรุงรักษา</t>
  </si>
  <si>
    <t>สาขาวิชาวิศวกรรมคอมพิวเตอร์</t>
  </si>
  <si>
    <t>สาขาวิชาวิศวกรรมการจัดการอุตสาหกรรมเพื่อความยั่งยืน</t>
  </si>
  <si>
    <t>สาขาวิชาวิชาชีพครู</t>
  </si>
  <si>
    <t>สาขาวิชาเทคโนโลยีเสื้อผ้า</t>
  </si>
  <si>
    <t>สาขาวิชาออกแบบแฟชั่นและสิ่งทอ</t>
  </si>
  <si>
    <t>สาขาวิชาการบริหารธุรกิจคหกรรมศาสตร์</t>
  </si>
  <si>
    <t>สาขาวิชาออกแบบแฟชั่นผ้าและเครื่องแต่งกาย</t>
  </si>
  <si>
    <t>สาขาวิชาอาหารและโภชนาการ</t>
  </si>
  <si>
    <t>สาขาวิชาอุตสาหกรรมการบริการอาหาร</t>
  </si>
  <si>
    <t>สาขาวิชาคหกรรมศาสตร์</t>
  </si>
  <si>
    <t>สาขาวิชาเทคโนโลยีการจัดการสินค้าแฟชั่น</t>
  </si>
  <si>
    <t>สาขาวิชาวิทยาศาสตร์และเทคโนโลยีการอาหาร</t>
  </si>
  <si>
    <t>สาขาวิชาเทคโนโลยีการโฆษณาและประชาสัมพันธ์</t>
  </si>
  <si>
    <t>สาขาวิชาเทคโนโลยีการโทรทัศน์และวิทยุกระจายเสียง</t>
  </si>
  <si>
    <t>สาขาวิชาเทคโนโลยีมัลติมีเดีย</t>
  </si>
  <si>
    <t>สาขาวิชาเทคโนโลยีสื่อสารมวลชน</t>
  </si>
  <si>
    <t>สาขาวิชาสถาปัตยกรรม</t>
  </si>
  <si>
    <t>สาขาวิชาการออกแบบผลิตภัณฑ์อุตสาหกรรม</t>
  </si>
  <si>
    <t>สาขาวิชาการออกแบบบรรจุภัณฑ์</t>
  </si>
  <si>
    <t>ศิลปศาสตรบัณฑิต</t>
  </si>
  <si>
    <t>ศึกษาทั่วไป</t>
  </si>
  <si>
    <t>วิทยาศาสตรบัณฑิต</t>
  </si>
  <si>
    <t>บริหารธุรกิจบัณฑิต</t>
  </si>
  <si>
    <t>บัญชีบัณฑิต</t>
  </si>
  <si>
    <t>บริหารธุรกิจมหาบัณฑิต</t>
  </si>
  <si>
    <t>บริหารธุรกิจดุษฎีบัณฑิต</t>
  </si>
  <si>
    <t>อุตสาหกรรมศาสตรบัณฑิต</t>
  </si>
  <si>
    <t>วิศวกรรมศาสตรบัณฑิต</t>
  </si>
  <si>
    <t>วิศวกรรมศาสตรมหาบัณฑิต</t>
  </si>
  <si>
    <t>ประกาศนียบัตรบัณฑิต</t>
  </si>
  <si>
    <t>ครุศาสตรอุตสาหกรรมบัณฑิต</t>
  </si>
  <si>
    <t>สาขาวิชาวิศวกรรมการผลิตเครื่องประดับ</t>
  </si>
  <si>
    <t>เทคโนโลยีบัณฑิต</t>
  </si>
  <si>
    <t>สาขาวิชานวัตกรรมและเทคโนโลยีสิ่งทอ</t>
  </si>
  <si>
    <t>สถาปัตยกรรมศาสตรบัณฑิต</t>
  </si>
  <si>
    <t>สาขาวิชาวิศวกรรมเมคคาทรอนิกส์และระบบการผลิตอัตโนมัติ</t>
  </si>
  <si>
    <t>วิศวกรรมศาสตรดุษฎีบัณฑิต</t>
  </si>
  <si>
    <t>วิชาเฉพาะพื้นฐาน</t>
  </si>
  <si>
    <t>วิชาเฉพาะพื้นฐาน คณะวิศวกรรมศาสตร์</t>
  </si>
  <si>
    <t>วิชาเฉพาะพื้นฐาน คณะครุศาสตร์อุตสาหกรรม</t>
  </si>
  <si>
    <t>สาขาวิชาวิศวกรรมไฟฟ้า (ต่อเนื่อง)</t>
  </si>
  <si>
    <t>สาขาวิชาวิศวกรรมเครื่องกล (ต่อเนื่อง)</t>
  </si>
  <si>
    <t>สาขาวิชาวิศวกรรมอุตสาหการ (ต่อเนื่อง)</t>
  </si>
  <si>
    <t>หลักสูตรคหกรรมศาสตรบัณฑิต</t>
  </si>
  <si>
    <t>สาขาวิชาอาหารและโภชนาการ (ต่อเนื่อง)</t>
  </si>
  <si>
    <t>สาขาวิชาการบริหารธุรกิจคหกรรมศาสตร์ (ต่อเนื่อง)</t>
  </si>
  <si>
    <t>หลักสูตรเทคโนโลยีบัณฑิต</t>
  </si>
  <si>
    <t>หลักสูตรวิทยาศาสตรบัณฑิต</t>
  </si>
  <si>
    <t>หลักสูตรคหกรรมศาสตรมหาบัณฑิต</t>
  </si>
  <si>
    <t>วิชาเฉพาะพื้นฐาน คณะเทคโนโลยีคหกรรมศาสตร์</t>
  </si>
  <si>
    <t>วิชาเฉพาะพื้นฐาน คณะบริหารธุรกิจ</t>
  </si>
  <si>
    <t>สอนให้คณะอื่น</t>
  </si>
  <si>
    <t>สาขาวิชาวิทยาศาสตร์และเทคโนโลยีสิ่งแวดล้อม</t>
  </si>
  <si>
    <t>สาขาวิชาวิทยาการข้อมูลและเทคโนโลยีสารสนเทศ</t>
  </si>
  <si>
    <t>สาขาวิชาการวิเคราะห์ข้อมูลเชิงธุรกิจ</t>
  </si>
  <si>
    <t>ปรัชญาดุษฎีบัณฑิต</t>
  </si>
  <si>
    <t>สอนให้คณะครุศาสตร์อุตสาหกรรม</t>
  </si>
  <si>
    <t>สาขาวิชาการออกแบบบรรจุภัณฑ์และการพิมพ์</t>
  </si>
  <si>
    <t>-</t>
  </si>
  <si>
    <t>สาขาวิชาเทคโนโลยีสื่อสารมวลชน วิชาเอกเทคโนโลยีการโฆษณาและประชาสัมพันธ์</t>
  </si>
  <si>
    <t>สาขาวิชาเทคโนโลยีสื่อสารมวลชน วิชาเอกเทคโนโลยีการโทรทัศน์และวิทยุกระจายเสียง</t>
  </si>
  <si>
    <t>สาขาวิชาเทคโนโลยีสื่อสารมวลชน วิชาเอกเทคโนโลยีมัลติมีเดีย</t>
  </si>
  <si>
    <t>สาขาวิชาเทคโนโลยีสื่อสารมวลชน วิชาเอกครีเอทีฟมีเดียเทคโนโลยี</t>
  </si>
  <si>
    <t>ประจำปีงบประมาณ 2563  จำแนกตามหลักสูตร</t>
  </si>
  <si>
    <t>ภาคเรียนที่ 2/2562</t>
  </si>
  <si>
    <t>ภาคเรียนที่ 1/2563</t>
  </si>
  <si>
    <t>ปีงบประมาณ 2563</t>
  </si>
  <si>
    <t>ข้อมูล ณ วันที่ 5 มี.ค. 2564</t>
  </si>
  <si>
    <t>สาขาวิชาวิศวกรรมเครื่องมือและแม่พิมพ์</t>
  </si>
  <si>
    <t>วิชาเฉพาะพื้นฐาน คณะอุตสาหกรรมสิ่งทอและออกแบบแฟชั่น</t>
  </si>
  <si>
    <t>สาขาวิชาวิศวกรรมไฟฟ้า (5 ปี)</t>
  </si>
  <si>
    <t>สาขาวิชาวิศวกรรมเครื่องกล (5 ปี)</t>
  </si>
  <si>
    <t>สาขาวิชาเครื่องกล (4 ปี)</t>
  </si>
  <si>
    <t>สาขาวิชาอุตสาหการ (4 ปี)</t>
  </si>
  <si>
    <t>สาขาวิชาคอมพิวเตอร์ (4 ปี)</t>
  </si>
  <si>
    <t>หลักสูตรปรัชญาดุษฎีบัณฑิต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</si>
</sst>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_-;\-* #,##0_-;_-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2"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0"/>
      <name val="Arial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TH SarabunPSK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b/>
      <sz val="20"/>
      <name val="TH SarabunPSK"/>
      <family val="2"/>
    </font>
    <font>
      <sz val="11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8"/>
      <color indexed="8"/>
      <name val="TH SarabunPSK"/>
      <family val="2"/>
    </font>
    <font>
      <sz val="16"/>
      <color indexed="8"/>
      <name val="TH SarabunPSK"/>
      <family val="2"/>
    </font>
    <font>
      <sz val="14"/>
      <name val="TH SarabunPSK"/>
      <family val="2"/>
    </font>
    <font>
      <b/>
      <sz val="20"/>
      <color indexed="8"/>
      <name val="TH SarabunPSK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sz val="10"/>
      <color indexed="8"/>
      <name val="TH SarabunPSK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sz val="11"/>
      <color theme="1"/>
      <name val="Calibri"/>
      <family val="2"/>
    </font>
    <font>
      <sz val="14"/>
      <color rgb="FF000000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color rgb="FF000000"/>
      <name val="TH SarabunPSK"/>
      <family val="2"/>
    </font>
    <font>
      <sz val="10"/>
      <color rgb="FF000000"/>
      <name val="TH SarabunPSK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" fillId="20" borderId="1" applyNumberFormat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21" borderId="2" applyNumberFormat="0" applyAlignment="0" applyProtection="0"/>
    <xf numFmtId="0" fontId="12" fillId="0" borderId="6" applyNumberFormat="0" applyFill="0" applyAlignment="0" applyProtection="0"/>
    <xf numFmtId="0" fontId="7" fillId="4" borderId="0" applyNumberFormat="0" applyBorder="0" applyAlignment="0" applyProtection="0"/>
    <xf numFmtId="0" fontId="11" fillId="7" borderId="1" applyNumberFormat="0" applyAlignment="0" applyProtection="0"/>
    <xf numFmtId="0" fontId="13" fillId="22" borderId="0" applyNumberFormat="0" applyBorder="0" applyAlignment="0" applyProtection="0"/>
    <xf numFmtId="0" fontId="16" fillId="0" borderId="9" applyNumberFormat="0" applyFill="0" applyAlignment="0" applyProtection="0"/>
    <xf numFmtId="0" fontId="2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4" fillId="20" borderId="8" applyNumberFormat="0" applyAlignment="0" applyProtection="0"/>
    <xf numFmtId="0" fontId="5" fillId="23" borderId="7" applyNumberFormat="0" applyFon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4" fillId="0" borderId="0" xfId="0" applyFont="1" applyFill="1" applyBorder="1" applyAlignment="1">
      <alignment/>
    </xf>
    <xf numFmtId="4" fontId="24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4" fontId="38" fillId="0" borderId="10" xfId="0" applyNumberFormat="1" applyFont="1" applyFill="1" applyBorder="1" applyAlignment="1">
      <alignment horizontal="right" vertical="center"/>
    </xf>
    <xf numFmtId="4" fontId="25" fillId="0" borderId="10" xfId="0" applyNumberFormat="1" applyFont="1" applyFill="1" applyBorder="1" applyAlignment="1">
      <alignment horizontal="right" vertical="center"/>
    </xf>
    <xf numFmtId="4" fontId="38" fillId="0" borderId="10" xfId="0" applyNumberFormat="1" applyFont="1" applyFill="1" applyBorder="1" applyAlignment="1">
      <alignment/>
    </xf>
    <xf numFmtId="0" fontId="29" fillId="0" borderId="10" xfId="0" applyFont="1" applyFill="1" applyBorder="1" applyAlignment="1" applyProtection="1">
      <alignment horizontal="right"/>
      <protection/>
    </xf>
    <xf numFmtId="0" fontId="20" fillId="0" borderId="10" xfId="0" applyFont="1" applyFill="1" applyBorder="1" applyAlignment="1" applyProtection="1">
      <alignment horizontal="right"/>
      <protection/>
    </xf>
    <xf numFmtId="0" fontId="26" fillId="24" borderId="11" xfId="0" applyFont="1" applyFill="1" applyBorder="1" applyAlignment="1">
      <alignment horizontal="center" vertical="center"/>
    </xf>
    <xf numFmtId="4" fontId="26" fillId="24" borderId="11" xfId="0" applyNumberFormat="1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/>
    </xf>
    <xf numFmtId="4" fontId="26" fillId="24" borderId="12" xfId="0" applyNumberFormat="1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 vertical="center"/>
    </xf>
    <xf numFmtId="4" fontId="39" fillId="25" borderId="10" xfId="0" applyNumberFormat="1" applyFont="1" applyFill="1" applyBorder="1" applyAlignment="1">
      <alignment horizontal="right" vertical="center"/>
    </xf>
    <xf numFmtId="0" fontId="21" fillId="25" borderId="10" xfId="0" applyFont="1" applyFill="1" applyBorder="1" applyAlignment="1">
      <alignment horizontal="center"/>
    </xf>
    <xf numFmtId="0" fontId="22" fillId="26" borderId="10" xfId="0" applyFont="1" applyFill="1" applyBorder="1" applyAlignment="1">
      <alignment horizontal="center"/>
    </xf>
    <xf numFmtId="4" fontId="27" fillId="26" borderId="10" xfId="0" applyNumberFormat="1" applyFont="1" applyFill="1" applyBorder="1" applyAlignment="1">
      <alignment/>
    </xf>
    <xf numFmtId="4" fontId="25" fillId="0" borderId="10" xfId="0" applyNumberFormat="1" applyFont="1" applyFill="1" applyBorder="1" applyAlignment="1">
      <alignment horizontal="right"/>
    </xf>
    <xf numFmtId="4" fontId="39" fillId="25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>
      <alignment horizontal="right" vertical="center"/>
    </xf>
    <xf numFmtId="4" fontId="25" fillId="0" borderId="0" xfId="0" applyNumberFormat="1" applyFont="1" applyFill="1" applyBorder="1" applyAlignment="1">
      <alignment/>
    </xf>
    <xf numFmtId="4" fontId="24" fillId="0" borderId="0" xfId="0" applyNumberFormat="1" applyFont="1" applyFill="1" applyBorder="1" applyAlignment="1">
      <alignment horizontal="right"/>
    </xf>
    <xf numFmtId="0" fontId="40" fillId="0" borderId="10" xfId="0" applyFont="1" applyFill="1" applyBorder="1" applyAlignment="1">
      <alignment horizontal="center"/>
    </xf>
    <xf numFmtId="4" fontId="21" fillId="0" borderId="10" xfId="0" applyNumberFormat="1" applyFont="1" applyFill="1" applyBorder="1" applyAlignment="1">
      <alignment horizontal="left" vertical="center"/>
    </xf>
    <xf numFmtId="4" fontId="38" fillId="0" borderId="10" xfId="0" applyNumberFormat="1" applyFont="1" applyFill="1" applyBorder="1" applyAlignment="1">
      <alignment horizontal="right"/>
    </xf>
    <xf numFmtId="0" fontId="41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/>
    </xf>
    <xf numFmtId="0" fontId="27" fillId="24" borderId="13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" fontId="30" fillId="27" borderId="10" xfId="0" applyNumberFormat="1" applyFont="1" applyFill="1" applyBorder="1" applyAlignment="1">
      <alignment horizontal="center"/>
    </xf>
    <xf numFmtId="0" fontId="30" fillId="27" borderId="10" xfId="0" applyFont="1" applyFill="1" applyBorder="1" applyAlignment="1">
      <alignment horizontal="right"/>
    </xf>
  </cellXfs>
  <cellStyles count="10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1 2" xfId="22"/>
    <cellStyle name="20% - ส่วนที่ถูกเน้น2" xfId="23"/>
    <cellStyle name="20% - ส่วนที่ถูกเน้น2 2" xfId="24"/>
    <cellStyle name="20% - ส่วนที่ถูกเน้น3" xfId="25"/>
    <cellStyle name="20% - ส่วนที่ถูกเน้น3 2" xfId="26"/>
    <cellStyle name="20% - ส่วนที่ถูกเน้น4" xfId="27"/>
    <cellStyle name="20% - ส่วนที่ถูกเน้น4 2" xfId="28"/>
    <cellStyle name="20% - ส่วนที่ถูกเน้น5" xfId="29"/>
    <cellStyle name="20% - ส่วนที่ถูกเน้น5 2" xfId="30"/>
    <cellStyle name="20% - ส่วนที่ถูกเน้น6" xfId="31"/>
    <cellStyle name="20% - ส่วนที่ถูกเน้น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ส่วนที่ถูกเน้น1" xfId="39"/>
    <cellStyle name="40% - ส่วนที่ถูกเน้น1 2" xfId="40"/>
    <cellStyle name="40% - ส่วนที่ถูกเน้น2" xfId="41"/>
    <cellStyle name="40% - ส่วนที่ถูกเน้น2 2" xfId="42"/>
    <cellStyle name="40% - ส่วนที่ถูกเน้น3" xfId="43"/>
    <cellStyle name="40% - ส่วนที่ถูกเน้น3 2" xfId="44"/>
    <cellStyle name="40% - ส่วนที่ถูกเน้น4" xfId="45"/>
    <cellStyle name="40% - ส่วนที่ถูกเน้น4 2" xfId="46"/>
    <cellStyle name="40% - ส่วนที่ถูกเน้น5" xfId="47"/>
    <cellStyle name="40% - ส่วนที่ถูกเน้น5 2" xfId="48"/>
    <cellStyle name="40% - ส่วนที่ถูกเน้น6" xfId="49"/>
    <cellStyle name="40% - ส่วนที่ถูกเน้น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ส่วนที่ถูกเน้น1" xfId="57"/>
    <cellStyle name="60% - ส่วนที่ถูกเน้น2" xfId="58"/>
    <cellStyle name="60% - ส่วนที่ถูกเน้น3" xfId="59"/>
    <cellStyle name="60% - ส่วนที่ถูกเน้น4" xfId="60"/>
    <cellStyle name="60% - ส่วนที่ถูกเน้น5" xfId="61"/>
    <cellStyle name="60% - ส่วนที่ถูกเน้น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mma" xfId="72"/>
    <cellStyle name="Comma [0]" xfId="73"/>
    <cellStyle name="Comma 2" xfId="74"/>
    <cellStyle name="Currency" xfId="75"/>
    <cellStyle name="Currency [0]" xfId="76"/>
    <cellStyle name="Explanatory Text" xfId="77"/>
    <cellStyle name="Followed Hyperlink" xfId="78"/>
    <cellStyle name="Good" xfId="79"/>
    <cellStyle name="Heading 1" xfId="80"/>
    <cellStyle name="Heading 2" xfId="81"/>
    <cellStyle name="Heading 3" xfId="82"/>
    <cellStyle name="Heading 4" xfId="83"/>
    <cellStyle name="Hyperlink" xfId="84"/>
    <cellStyle name="Input" xfId="85"/>
    <cellStyle name="Linked Cell" xfId="86"/>
    <cellStyle name="Neutral" xfId="87"/>
    <cellStyle name="Normal 2" xfId="88"/>
    <cellStyle name="Normal 2 2" xfId="89"/>
    <cellStyle name="Normal 3" xfId="90"/>
    <cellStyle name="Note" xfId="91"/>
    <cellStyle name="Output" xfId="92"/>
    <cellStyle name="Percent" xfId="93"/>
    <cellStyle name="Title" xfId="94"/>
    <cellStyle name="Total" xfId="95"/>
    <cellStyle name="Warning Text" xfId="96"/>
    <cellStyle name="การคำนวณ" xfId="97"/>
    <cellStyle name="ข้อความเตือน" xfId="98"/>
    <cellStyle name="ข้อความอธิบาย" xfId="99"/>
    <cellStyle name="ชื่อเรื่อง" xfId="100"/>
    <cellStyle name="เซลล์ตรวจสอบ" xfId="101"/>
    <cellStyle name="เซลล์ที่มีการเชื่อมโยง" xfId="102"/>
    <cellStyle name="ดี" xfId="103"/>
    <cellStyle name="ป้อนค่า" xfId="104"/>
    <cellStyle name="ปานกลาง" xfId="105"/>
    <cellStyle name="ผลรวม" xfId="106"/>
    <cellStyle name="แย่" xfId="107"/>
    <cellStyle name="ส่วนที่ถูกเน้น1" xfId="108"/>
    <cellStyle name="ส่วนที่ถูกเน้น2" xfId="109"/>
    <cellStyle name="ส่วนที่ถูกเน้น3" xfId="110"/>
    <cellStyle name="ส่วนที่ถูกเน้น4" xfId="111"/>
    <cellStyle name="ส่วนที่ถูกเน้น5" xfId="112"/>
    <cellStyle name="ส่วนที่ถูกเน้น6" xfId="113"/>
    <cellStyle name="แสดงผล" xfId="114"/>
    <cellStyle name="หมายเหตุ" xfId="115"/>
    <cellStyle name="หัวเรื่อง 1" xfId="116"/>
    <cellStyle name="หัวเรื่อง 2" xfId="117"/>
    <cellStyle name="หัวเรื่อง 3" xfId="118"/>
    <cellStyle name="หัวเรื่อง 4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3"/>
  <sheetViews>
    <sheetView tabSelected="1" zoomScalePageLayoutView="0" workbookViewId="0" topLeftCell="A131">
      <selection activeCell="I148" sqref="I148"/>
    </sheetView>
  </sheetViews>
  <sheetFormatPr defaultColWidth="9.00390625" defaultRowHeight="14.25"/>
  <cols>
    <col min="1" max="1" width="38.50390625" style="1" customWidth="1"/>
    <col min="2" max="3" width="15.875" style="1" customWidth="1"/>
    <col min="4" max="4" width="15.875" style="2" customWidth="1"/>
    <col min="5" max="16384" width="9.00390625" style="1" customWidth="1"/>
  </cols>
  <sheetData>
    <row r="1" spans="1:4" ht="30.75">
      <c r="A1" s="35" t="s">
        <v>26</v>
      </c>
      <c r="B1" s="35"/>
      <c r="C1" s="35"/>
      <c r="D1" s="35"/>
    </row>
    <row r="2" spans="1:4" ht="27.75">
      <c r="A2" s="38" t="s">
        <v>124</v>
      </c>
      <c r="B2" s="38"/>
      <c r="C2" s="38"/>
      <c r="D2" s="38"/>
    </row>
    <row r="3" spans="1:4" s="4" customFormat="1" ht="24">
      <c r="A3" s="36" t="s">
        <v>19</v>
      </c>
      <c r="B3" s="13" t="s">
        <v>2</v>
      </c>
      <c r="C3" s="13" t="s">
        <v>2</v>
      </c>
      <c r="D3" s="14" t="s">
        <v>0</v>
      </c>
    </row>
    <row r="4" spans="1:4" s="4" customFormat="1" ht="24">
      <c r="A4" s="36"/>
      <c r="B4" s="15" t="s">
        <v>125</v>
      </c>
      <c r="C4" s="15" t="s">
        <v>126</v>
      </c>
      <c r="D4" s="16" t="s">
        <v>127</v>
      </c>
    </row>
    <row r="5" spans="1:4" s="3" customFormat="1" ht="21.75">
      <c r="A5" s="34" t="s">
        <v>3</v>
      </c>
      <c r="B5" s="34"/>
      <c r="C5" s="34"/>
      <c r="D5" s="34"/>
    </row>
    <row r="6" spans="1:4" s="3" customFormat="1" ht="21.75">
      <c r="A6" s="26" t="s">
        <v>80</v>
      </c>
      <c r="B6" s="24"/>
      <c r="C6" s="24"/>
      <c r="D6" s="24"/>
    </row>
    <row r="7" spans="1:6" s="3" customFormat="1" ht="21.75">
      <c r="A7" s="25" t="s">
        <v>38</v>
      </c>
      <c r="B7" s="27">
        <v>203.83</v>
      </c>
      <c r="C7" s="27">
        <v>189.44</v>
      </c>
      <c r="D7" s="27">
        <f>ROUNDUP((SUM(B7:C7)/2),2)</f>
        <v>196.64</v>
      </c>
      <c r="F7" s="28"/>
    </row>
    <row r="8" spans="1:6" s="3" customFormat="1" ht="21.75">
      <c r="A8" s="25" t="s">
        <v>39</v>
      </c>
      <c r="B8" s="27">
        <v>248.17000000000002</v>
      </c>
      <c r="C8" s="27">
        <v>239.44000000000003</v>
      </c>
      <c r="D8" s="27">
        <f>ROUNDUP((SUM(B8:C8)/2),2)</f>
        <v>243.81</v>
      </c>
      <c r="F8" s="28"/>
    </row>
    <row r="9" spans="1:6" s="3" customFormat="1" ht="21.75">
      <c r="A9" s="25" t="s">
        <v>40</v>
      </c>
      <c r="B9" s="27">
        <v>168.67</v>
      </c>
      <c r="C9" s="27">
        <v>173.61</v>
      </c>
      <c r="D9" s="27">
        <f>ROUNDUP((SUM(B9:C9)/2),2)</f>
        <v>171.14</v>
      </c>
      <c r="F9" s="28"/>
    </row>
    <row r="10" spans="1:6" s="3" customFormat="1" ht="21.75">
      <c r="A10" s="25" t="s">
        <v>41</v>
      </c>
      <c r="B10" s="27">
        <v>59.730000000000004</v>
      </c>
      <c r="C10" s="27">
        <v>59</v>
      </c>
      <c r="D10" s="27">
        <f>ROUNDUP((SUM(B10:C10)/2),2)</f>
        <v>59.37</v>
      </c>
      <c r="F10" s="28"/>
    </row>
    <row r="11" spans="1:6" s="3" customFormat="1" ht="21.75">
      <c r="A11" s="26" t="s">
        <v>81</v>
      </c>
      <c r="B11" s="27"/>
      <c r="C11" s="27"/>
      <c r="D11" s="27"/>
      <c r="F11" s="28"/>
    </row>
    <row r="12" spans="1:6" s="3" customFormat="1" ht="21.75">
      <c r="A12" s="7" t="s">
        <v>45</v>
      </c>
      <c r="B12" s="27">
        <v>143.68</v>
      </c>
      <c r="C12" s="27">
        <v>204.61</v>
      </c>
      <c r="D12" s="27">
        <f aca="true" t="shared" si="0" ref="D12:D20">ROUNDUP((SUM(B12:C12)/2),2)</f>
        <v>174.14999999999998</v>
      </c>
      <c r="F12" s="28"/>
    </row>
    <row r="13" spans="1:6" s="3" customFormat="1" ht="21.75">
      <c r="A13" s="25" t="s">
        <v>30</v>
      </c>
      <c r="B13" s="27">
        <v>109.73</v>
      </c>
      <c r="C13" s="27">
        <v>98.22</v>
      </c>
      <c r="D13" s="27">
        <f t="shared" si="0"/>
        <v>103.98</v>
      </c>
      <c r="F13" s="28"/>
    </row>
    <row r="14" spans="1:6" s="3" customFormat="1" ht="21.75">
      <c r="A14" s="25" t="s">
        <v>31</v>
      </c>
      <c r="B14" s="27">
        <v>504.9699999999999</v>
      </c>
      <c r="C14" s="27">
        <v>964.0600000000001</v>
      </c>
      <c r="D14" s="27">
        <f t="shared" si="0"/>
        <v>734.52</v>
      </c>
      <c r="F14" s="28"/>
    </row>
    <row r="15" spans="1:6" s="3" customFormat="1" ht="21.75">
      <c r="A15" s="25" t="s">
        <v>32</v>
      </c>
      <c r="B15" s="27">
        <v>301.28</v>
      </c>
      <c r="C15" s="27">
        <v>276.33000000000004</v>
      </c>
      <c r="D15" s="27">
        <f t="shared" si="0"/>
        <v>288.81</v>
      </c>
      <c r="F15" s="28"/>
    </row>
    <row r="16" spans="1:6" s="3" customFormat="1" ht="21.75">
      <c r="A16" s="25" t="s">
        <v>33</v>
      </c>
      <c r="B16" s="27">
        <v>35.88999999999999</v>
      </c>
      <c r="C16" s="27">
        <v>56.489999999999995</v>
      </c>
      <c r="D16" s="27">
        <f t="shared" si="0"/>
        <v>46.19</v>
      </c>
      <c r="F16" s="28"/>
    </row>
    <row r="17" spans="1:6" s="3" customFormat="1" ht="21.75">
      <c r="A17" s="25" t="s">
        <v>34</v>
      </c>
      <c r="B17" s="27">
        <v>52.900000000000006</v>
      </c>
      <c r="C17" s="27">
        <v>68.11</v>
      </c>
      <c r="D17" s="27">
        <f t="shared" si="0"/>
        <v>60.51</v>
      </c>
      <c r="F17" s="28"/>
    </row>
    <row r="18" spans="1:6" s="3" customFormat="1" ht="21.75">
      <c r="A18" s="25" t="s">
        <v>35</v>
      </c>
      <c r="B18" s="27">
        <v>224.72</v>
      </c>
      <c r="C18" s="27">
        <v>292.38</v>
      </c>
      <c r="D18" s="27">
        <f t="shared" si="0"/>
        <v>258.55</v>
      </c>
      <c r="F18" s="28"/>
    </row>
    <row r="19" spans="1:6" s="3" customFormat="1" ht="21.75">
      <c r="A19" s="25" t="s">
        <v>36</v>
      </c>
      <c r="B19" s="27">
        <v>193.34000000000003</v>
      </c>
      <c r="C19" s="27">
        <v>172.60000000000002</v>
      </c>
      <c r="D19" s="27">
        <f t="shared" si="0"/>
        <v>182.97</v>
      </c>
      <c r="F19" s="28"/>
    </row>
    <row r="20" spans="1:6" s="3" customFormat="1" ht="21.75">
      <c r="A20" s="25" t="s">
        <v>37</v>
      </c>
      <c r="B20" s="27">
        <v>54.94</v>
      </c>
      <c r="C20" s="27">
        <v>44.28</v>
      </c>
      <c r="D20" s="27">
        <f t="shared" si="0"/>
        <v>49.61</v>
      </c>
      <c r="F20" s="28"/>
    </row>
    <row r="21" spans="1:6" s="5" customFormat="1" ht="21.75">
      <c r="A21" s="17" t="s">
        <v>4</v>
      </c>
      <c r="B21" s="18">
        <f>SUM(B7:B20)</f>
        <v>2301.85</v>
      </c>
      <c r="C21" s="18">
        <f>SUM(C7:C20)</f>
        <v>2838.57</v>
      </c>
      <c r="D21" s="18">
        <f>SUM(D7:D20)</f>
        <v>2570.25</v>
      </c>
      <c r="F21" s="28"/>
    </row>
    <row r="22" spans="1:6" s="5" customFormat="1" ht="21.75">
      <c r="A22" s="34" t="s">
        <v>5</v>
      </c>
      <c r="B22" s="34"/>
      <c r="C22" s="34"/>
      <c r="D22" s="34"/>
      <c r="F22" s="28"/>
    </row>
    <row r="23" spans="1:6" s="3" customFormat="1" ht="21.75">
      <c r="A23" s="26" t="s">
        <v>82</v>
      </c>
      <c r="B23" s="31"/>
      <c r="C23" s="24"/>
      <c r="D23" s="24"/>
      <c r="F23" s="28"/>
    </row>
    <row r="24" spans="1:6" s="3" customFormat="1" ht="21.75">
      <c r="A24" s="7" t="s">
        <v>42</v>
      </c>
      <c r="B24" s="8">
        <v>202.94</v>
      </c>
      <c r="C24" s="8">
        <v>253</v>
      </c>
      <c r="D24" s="27">
        <f>ROUNDUP((SUM(B24:C24)/2),2)</f>
        <v>227.97</v>
      </c>
      <c r="F24" s="28"/>
    </row>
    <row r="25" spans="1:6" s="3" customFormat="1" ht="21.75">
      <c r="A25" s="7" t="s">
        <v>43</v>
      </c>
      <c r="B25" s="8">
        <v>50.61</v>
      </c>
      <c r="C25" s="8">
        <v>20.5</v>
      </c>
      <c r="D25" s="27">
        <f>ROUNDUP((SUM(B25:C25)/2),2)</f>
        <v>35.559999999999995</v>
      </c>
      <c r="F25" s="28"/>
    </row>
    <row r="26" spans="1:6" s="3" customFormat="1" ht="21.75">
      <c r="A26" s="7" t="s">
        <v>113</v>
      </c>
      <c r="B26" s="8">
        <v>26.11</v>
      </c>
      <c r="C26" s="8">
        <v>29.67</v>
      </c>
      <c r="D26" s="27">
        <f>ROUNDUP((SUM(B26:C26)/2),2)</f>
        <v>27.89</v>
      </c>
      <c r="F26" s="28"/>
    </row>
    <row r="27" spans="1:6" s="3" customFormat="1" ht="21.75">
      <c r="A27" s="7" t="s">
        <v>44</v>
      </c>
      <c r="B27" s="8">
        <v>27.61</v>
      </c>
      <c r="C27" s="8">
        <v>14.72</v>
      </c>
      <c r="D27" s="27">
        <f>ROUNDUP((SUM(B27:C27)/2),2)</f>
        <v>21.17</v>
      </c>
      <c r="F27" s="28"/>
    </row>
    <row r="28" spans="1:6" s="3" customFormat="1" ht="21.75">
      <c r="A28" s="7" t="s">
        <v>114</v>
      </c>
      <c r="B28" s="8">
        <v>18.5</v>
      </c>
      <c r="C28" s="8">
        <v>40.67</v>
      </c>
      <c r="D28" s="27">
        <f>ROUNDUP((SUM(B28:C28)/2),2)</f>
        <v>29.59</v>
      </c>
      <c r="F28" s="28"/>
    </row>
    <row r="29" spans="1:6" s="3" customFormat="1" ht="21.75">
      <c r="A29" s="26" t="s">
        <v>81</v>
      </c>
      <c r="B29" s="8"/>
      <c r="C29" s="8"/>
      <c r="D29" s="27"/>
      <c r="F29" s="28"/>
    </row>
    <row r="30" spans="1:6" s="3" customFormat="1" ht="21.75">
      <c r="A30" s="7" t="s">
        <v>45</v>
      </c>
      <c r="B30" s="8">
        <v>31.5</v>
      </c>
      <c r="C30" s="8">
        <v>28.009999999999998</v>
      </c>
      <c r="D30" s="27">
        <f aca="true" t="shared" si="1" ref="D30:D38">ROUNDUP((SUM(B30:C30)/2),2)</f>
        <v>29.76</v>
      </c>
      <c r="F30" s="28"/>
    </row>
    <row r="31" spans="1:6" s="3" customFormat="1" ht="21.75">
      <c r="A31" s="25" t="s">
        <v>30</v>
      </c>
      <c r="B31" s="8">
        <v>15.84</v>
      </c>
      <c r="C31" s="8">
        <v>12.5</v>
      </c>
      <c r="D31" s="27">
        <f t="shared" si="1"/>
        <v>14.17</v>
      </c>
      <c r="F31" s="28"/>
    </row>
    <row r="32" spans="1:6" s="3" customFormat="1" ht="21.75">
      <c r="A32" s="7" t="s">
        <v>31</v>
      </c>
      <c r="B32" s="8">
        <v>94.78</v>
      </c>
      <c r="C32" s="8">
        <v>149.82999999999998</v>
      </c>
      <c r="D32" s="27">
        <f t="shared" si="1"/>
        <v>122.31</v>
      </c>
      <c r="F32" s="28"/>
    </row>
    <row r="33" spans="1:6" s="3" customFormat="1" ht="21.75">
      <c r="A33" s="7" t="s">
        <v>32</v>
      </c>
      <c r="B33" s="8">
        <v>58.13000000000001</v>
      </c>
      <c r="C33" s="8">
        <v>73.38999999999999</v>
      </c>
      <c r="D33" s="27">
        <f t="shared" si="1"/>
        <v>65.76</v>
      </c>
      <c r="F33" s="28"/>
    </row>
    <row r="34" spans="1:6" s="3" customFormat="1" ht="21.75">
      <c r="A34" s="7" t="s">
        <v>33</v>
      </c>
      <c r="B34" s="8">
        <v>14.32</v>
      </c>
      <c r="C34" s="8">
        <v>23.33</v>
      </c>
      <c r="D34" s="27">
        <f t="shared" si="1"/>
        <v>18.830000000000002</v>
      </c>
      <c r="F34" s="28"/>
    </row>
    <row r="35" spans="1:6" s="3" customFormat="1" ht="21.75">
      <c r="A35" s="7" t="s">
        <v>34</v>
      </c>
      <c r="B35" s="8">
        <v>2.33</v>
      </c>
      <c r="C35" s="8">
        <v>10</v>
      </c>
      <c r="D35" s="27">
        <f t="shared" si="1"/>
        <v>6.17</v>
      </c>
      <c r="F35" s="28"/>
    </row>
    <row r="36" spans="1:6" s="3" customFormat="1" ht="21.75">
      <c r="A36" s="7" t="s">
        <v>35</v>
      </c>
      <c r="B36" s="8">
        <v>47.51</v>
      </c>
      <c r="C36" s="8">
        <v>74.22</v>
      </c>
      <c r="D36" s="27">
        <f t="shared" si="1"/>
        <v>60.87</v>
      </c>
      <c r="F36" s="28"/>
    </row>
    <row r="37" spans="1:6" s="3" customFormat="1" ht="21.75">
      <c r="A37" s="7" t="s">
        <v>36</v>
      </c>
      <c r="B37" s="8">
        <v>25.11</v>
      </c>
      <c r="C37" s="8">
        <v>46.17</v>
      </c>
      <c r="D37" s="27">
        <f t="shared" si="1"/>
        <v>35.64</v>
      </c>
      <c r="F37" s="28"/>
    </row>
    <row r="38" spans="1:6" s="3" customFormat="1" ht="21.75">
      <c r="A38" s="7" t="s">
        <v>37</v>
      </c>
      <c r="B38" s="8">
        <v>9.34</v>
      </c>
      <c r="C38" s="8">
        <v>13.33</v>
      </c>
      <c r="D38" s="27">
        <f t="shared" si="1"/>
        <v>11.34</v>
      </c>
      <c r="F38" s="28"/>
    </row>
    <row r="39" spans="1:6" s="3" customFormat="1" ht="21.75">
      <c r="A39" s="26" t="s">
        <v>98</v>
      </c>
      <c r="B39" s="8"/>
      <c r="C39" s="8"/>
      <c r="D39" s="27"/>
      <c r="F39" s="28"/>
    </row>
    <row r="40" spans="1:6" s="3" customFormat="1" ht="21.75">
      <c r="A40" s="7" t="s">
        <v>111</v>
      </c>
      <c r="B40" s="8">
        <v>5.109999999999999</v>
      </c>
      <c r="C40" s="8">
        <v>7.67</v>
      </c>
      <c r="D40" s="27">
        <f>ROUNDUP((SUM(B40:C40)/2),2)</f>
        <v>6.39</v>
      </c>
      <c r="F40" s="28"/>
    </row>
    <row r="41" spans="1:6" s="3" customFormat="1" ht="21.75">
      <c r="A41" s="7" t="s">
        <v>99</v>
      </c>
      <c r="B41" s="8">
        <v>201.44</v>
      </c>
      <c r="C41" s="8">
        <v>334.61999999999995</v>
      </c>
      <c r="D41" s="27">
        <f>ROUNDUP((SUM(B41:C41)/2),2)</f>
        <v>268.03</v>
      </c>
      <c r="F41" s="28"/>
    </row>
    <row r="42" spans="1:6" s="3" customFormat="1" ht="21.75">
      <c r="A42" s="7" t="s">
        <v>100</v>
      </c>
      <c r="B42" s="8">
        <v>2.5</v>
      </c>
      <c r="C42" s="8">
        <v>7.33</v>
      </c>
      <c r="D42" s="27">
        <f>ROUNDUP((SUM(B42:C42)/2),2)</f>
        <v>4.92</v>
      </c>
      <c r="F42" s="28"/>
    </row>
    <row r="43" spans="1:6" s="3" customFormat="1" ht="21.75">
      <c r="A43" s="7" t="s">
        <v>130</v>
      </c>
      <c r="B43" s="8">
        <v>0.33</v>
      </c>
      <c r="C43" s="8" t="s">
        <v>119</v>
      </c>
      <c r="D43" s="27">
        <f>ROUNDUP((SUM(B43:C43)/2),2)</f>
        <v>0.17</v>
      </c>
      <c r="F43" s="28"/>
    </row>
    <row r="44" spans="1:6" s="3" customFormat="1" ht="21.75">
      <c r="A44" s="7" t="s">
        <v>110</v>
      </c>
      <c r="B44" s="8">
        <v>13.61</v>
      </c>
      <c r="C44" s="8">
        <v>13.5</v>
      </c>
      <c r="D44" s="27">
        <f>ROUNDUP((SUM(B44:C44)/2),2)</f>
        <v>13.56</v>
      </c>
      <c r="F44" s="28"/>
    </row>
    <row r="45" spans="1:6" s="3" customFormat="1" ht="21.75">
      <c r="A45" s="19" t="s">
        <v>6</v>
      </c>
      <c r="B45" s="18">
        <f>SUM(B24:B44)</f>
        <v>847.6200000000001</v>
      </c>
      <c r="C45" s="18">
        <f>SUM(C24:C44)</f>
        <v>1152.46</v>
      </c>
      <c r="D45" s="18">
        <f>SUM(D24:D44)</f>
        <v>1000.0999999999998</v>
      </c>
      <c r="F45" s="28"/>
    </row>
    <row r="46" spans="1:6" s="5" customFormat="1" ht="21.75">
      <c r="A46" s="34" t="s">
        <v>29</v>
      </c>
      <c r="B46" s="34"/>
      <c r="C46" s="34"/>
      <c r="D46" s="34"/>
      <c r="F46" s="28"/>
    </row>
    <row r="47" spans="1:6" s="3" customFormat="1" ht="21.75">
      <c r="A47" s="26" t="s">
        <v>83</v>
      </c>
      <c r="B47" s="31"/>
      <c r="C47" s="24"/>
      <c r="D47" s="24"/>
      <c r="F47" s="28"/>
    </row>
    <row r="48" spans="1:6" s="3" customFormat="1" ht="21.75">
      <c r="A48" s="7" t="s">
        <v>46</v>
      </c>
      <c r="B48" s="10">
        <v>242.17000000000002</v>
      </c>
      <c r="C48" s="10">
        <v>205.11</v>
      </c>
      <c r="D48" s="27">
        <f aca="true" t="shared" si="2" ref="D48:D53">ROUNDUP((SUM(B48:C48)/2),2)</f>
        <v>223.64</v>
      </c>
      <c r="F48" s="28"/>
    </row>
    <row r="49" spans="1:6" s="3" customFormat="1" ht="21.75">
      <c r="A49" s="7" t="s">
        <v>47</v>
      </c>
      <c r="B49" s="10">
        <v>741.22</v>
      </c>
      <c r="C49" s="10">
        <v>800.94</v>
      </c>
      <c r="D49" s="27">
        <f t="shared" si="2"/>
        <v>771.08</v>
      </c>
      <c r="F49" s="28"/>
    </row>
    <row r="50" spans="1:6" s="3" customFormat="1" ht="21.75">
      <c r="A50" s="7" t="s">
        <v>48</v>
      </c>
      <c r="B50" s="10">
        <v>445.93</v>
      </c>
      <c r="C50" s="10">
        <v>410.67999999999995</v>
      </c>
      <c r="D50" s="27">
        <f t="shared" si="2"/>
        <v>428.31</v>
      </c>
      <c r="F50" s="28"/>
    </row>
    <row r="51" spans="1:6" s="3" customFormat="1" ht="21.75">
      <c r="A51" s="7" t="s">
        <v>52</v>
      </c>
      <c r="B51" s="10">
        <v>77.78</v>
      </c>
      <c r="C51" s="10">
        <v>73</v>
      </c>
      <c r="D51" s="27">
        <f t="shared" si="2"/>
        <v>75.39</v>
      </c>
      <c r="F51" s="28"/>
    </row>
    <row r="52" spans="1:6" s="3" customFormat="1" ht="21.75">
      <c r="A52" s="7" t="s">
        <v>53</v>
      </c>
      <c r="B52" s="10">
        <v>53.33</v>
      </c>
      <c r="C52" s="10">
        <v>39.5</v>
      </c>
      <c r="D52" s="27">
        <f t="shared" si="2"/>
        <v>46.419999999999995</v>
      </c>
      <c r="F52" s="28"/>
    </row>
    <row r="53" spans="1:6" s="3" customFormat="1" ht="21.75">
      <c r="A53" s="7" t="s">
        <v>49</v>
      </c>
      <c r="B53" s="10">
        <v>323.87999999999994</v>
      </c>
      <c r="C53" s="10">
        <v>358.67</v>
      </c>
      <c r="D53" s="27">
        <f t="shared" si="2"/>
        <v>341.28</v>
      </c>
      <c r="F53" s="28"/>
    </row>
    <row r="54" spans="1:6" s="3" customFormat="1" ht="21.75">
      <c r="A54" s="26" t="s">
        <v>82</v>
      </c>
      <c r="B54" s="10"/>
      <c r="C54" s="10"/>
      <c r="D54" s="27"/>
      <c r="F54" s="28"/>
    </row>
    <row r="55" spans="1:6" s="3" customFormat="1" ht="21.75">
      <c r="A55" s="7" t="s">
        <v>115</v>
      </c>
      <c r="B55" s="32">
        <v>11.33</v>
      </c>
      <c r="C55" s="10">
        <v>12.67</v>
      </c>
      <c r="D55" s="27">
        <f>ROUNDUP((SUM(B55:C55)/2),2)</f>
        <v>12</v>
      </c>
      <c r="F55" s="28"/>
    </row>
    <row r="56" spans="1:6" s="3" customFormat="1" ht="21.75">
      <c r="A56" s="26" t="s">
        <v>84</v>
      </c>
      <c r="B56" s="10"/>
      <c r="C56" s="10"/>
      <c r="D56" s="27"/>
      <c r="F56" s="28"/>
    </row>
    <row r="57" spans="1:6" s="3" customFormat="1" ht="21.75">
      <c r="A57" s="7" t="s">
        <v>84</v>
      </c>
      <c r="B57" s="10">
        <v>1177.56</v>
      </c>
      <c r="C57" s="10">
        <v>1063.88</v>
      </c>
      <c r="D57" s="27">
        <f>ROUNDUP((SUM(B57:C57)/2),2)</f>
        <v>1120.72</v>
      </c>
      <c r="F57" s="28"/>
    </row>
    <row r="58" spans="1:6" s="3" customFormat="1" ht="21.75">
      <c r="A58" s="26" t="s">
        <v>85</v>
      </c>
      <c r="B58" s="31"/>
      <c r="C58" s="24"/>
      <c r="D58" s="24"/>
      <c r="F58" s="28"/>
    </row>
    <row r="59" spans="1:6" s="3" customFormat="1" ht="21.75">
      <c r="A59" s="7" t="s">
        <v>50</v>
      </c>
      <c r="B59" s="10">
        <v>40.75</v>
      </c>
      <c r="C59" s="10">
        <v>39.75</v>
      </c>
      <c r="D59" s="27">
        <f>ROUNDUP((SUM(B59:C59)/2),2)</f>
        <v>40.25</v>
      </c>
      <c r="F59" s="28"/>
    </row>
    <row r="60" spans="1:6" s="3" customFormat="1" ht="21.75">
      <c r="A60" s="26" t="s">
        <v>86</v>
      </c>
      <c r="B60" s="31"/>
      <c r="C60" s="24"/>
      <c r="D60" s="24"/>
      <c r="F60" s="28"/>
    </row>
    <row r="61" spans="1:6" s="3" customFormat="1" ht="21.75">
      <c r="A61" s="7" t="s">
        <v>51</v>
      </c>
      <c r="B61" s="10">
        <v>3</v>
      </c>
      <c r="C61" s="10">
        <v>3</v>
      </c>
      <c r="D61" s="27">
        <f>ROUNDUP((SUM(B61:C61)/2),2)</f>
        <v>3</v>
      </c>
      <c r="F61" s="28"/>
    </row>
    <row r="62" spans="1:6" s="3" customFormat="1" ht="21.75">
      <c r="A62" s="19" t="s">
        <v>7</v>
      </c>
      <c r="B62" s="23">
        <f>SUM(B48:B61)</f>
        <v>3116.95</v>
      </c>
      <c r="C62" s="23">
        <f>SUM(C48:C61)</f>
        <v>3007.2000000000003</v>
      </c>
      <c r="D62" s="23">
        <f>SUM(D48:D61)</f>
        <v>3062.09</v>
      </c>
      <c r="F62" s="28"/>
    </row>
    <row r="63" spans="1:6" s="5" customFormat="1" ht="21.75">
      <c r="A63" s="34" t="s">
        <v>28</v>
      </c>
      <c r="B63" s="34"/>
      <c r="C63" s="34"/>
      <c r="D63" s="34"/>
      <c r="F63" s="28"/>
    </row>
    <row r="64" spans="1:6" s="3" customFormat="1" ht="21.75">
      <c r="A64" s="26" t="s">
        <v>87</v>
      </c>
      <c r="B64" s="31"/>
      <c r="C64" s="24"/>
      <c r="D64" s="24"/>
      <c r="F64" s="28"/>
    </row>
    <row r="65" spans="1:6" s="3" customFormat="1" ht="21.75">
      <c r="A65" s="7" t="s">
        <v>59</v>
      </c>
      <c r="B65" s="10">
        <v>44.95</v>
      </c>
      <c r="C65" s="10">
        <v>98.67</v>
      </c>
      <c r="D65" s="27">
        <f>ROUNDUP((SUM(B65:C65)/2),2)</f>
        <v>71.81</v>
      </c>
      <c r="F65" s="28"/>
    </row>
    <row r="66" spans="1:6" s="3" customFormat="1" ht="21.75">
      <c r="A66" s="7" t="s">
        <v>92</v>
      </c>
      <c r="B66" s="10">
        <v>28.33</v>
      </c>
      <c r="C66" s="10">
        <v>21.83</v>
      </c>
      <c r="D66" s="27">
        <f>ROUNDUP((SUM(B66:C66)/2),2)</f>
        <v>25.08</v>
      </c>
      <c r="F66" s="28"/>
    </row>
    <row r="67" spans="1:6" s="3" customFormat="1" ht="21.75">
      <c r="A67" s="26" t="s">
        <v>88</v>
      </c>
      <c r="B67" s="10"/>
      <c r="C67" s="10"/>
      <c r="D67" s="27"/>
      <c r="F67" s="28"/>
    </row>
    <row r="68" spans="1:6" s="3" customFormat="1" ht="21.75">
      <c r="A68" s="7" t="s">
        <v>60</v>
      </c>
      <c r="B68" s="10">
        <v>13.17</v>
      </c>
      <c r="C68" s="10">
        <v>6.56</v>
      </c>
      <c r="D68" s="27">
        <f aca="true" t="shared" si="3" ref="D68:D76">ROUNDUP((SUM(B68:C68)/2),2)</f>
        <v>9.87</v>
      </c>
      <c r="F68" s="28"/>
    </row>
    <row r="69" spans="1:6" s="3" customFormat="1" ht="21.75">
      <c r="A69" s="7" t="s">
        <v>61</v>
      </c>
      <c r="B69" s="10">
        <v>139.61</v>
      </c>
      <c r="C69" s="10">
        <v>149.17</v>
      </c>
      <c r="D69" s="27">
        <f t="shared" si="3"/>
        <v>144.39</v>
      </c>
      <c r="F69" s="28"/>
    </row>
    <row r="70" spans="1:6" s="3" customFormat="1" ht="21.75">
      <c r="A70" s="7" t="s">
        <v>54</v>
      </c>
      <c r="B70" s="10">
        <v>211.5</v>
      </c>
      <c r="C70" s="10">
        <v>171.55999999999997</v>
      </c>
      <c r="D70" s="27">
        <f t="shared" si="3"/>
        <v>191.53</v>
      </c>
      <c r="F70" s="28"/>
    </row>
    <row r="71" spans="1:6" s="3" customFormat="1" ht="21.75">
      <c r="A71" s="7" t="s">
        <v>129</v>
      </c>
      <c r="B71" s="10">
        <v>94.34</v>
      </c>
      <c r="C71" s="10">
        <v>54.5</v>
      </c>
      <c r="D71" s="27">
        <f>ROUNDUP((SUM(B71:C71)/2),2)</f>
        <v>74.42</v>
      </c>
      <c r="F71" s="28"/>
    </row>
    <row r="72" spans="1:6" s="3" customFormat="1" ht="21.75">
      <c r="A72" s="7" t="s">
        <v>55</v>
      </c>
      <c r="B72" s="10">
        <v>228.49</v>
      </c>
      <c r="C72" s="10">
        <v>294.07</v>
      </c>
      <c r="D72" s="27">
        <f t="shared" si="3"/>
        <v>261.28</v>
      </c>
      <c r="F72" s="28"/>
    </row>
    <row r="73" spans="1:6" s="3" customFormat="1" ht="21.75">
      <c r="A73" s="7" t="s">
        <v>96</v>
      </c>
      <c r="B73" s="10">
        <v>56.989999999999995</v>
      </c>
      <c r="C73" s="10">
        <v>43.730000000000004</v>
      </c>
      <c r="D73" s="27">
        <f t="shared" si="3"/>
        <v>50.36</v>
      </c>
      <c r="F73" s="28"/>
    </row>
    <row r="74" spans="1:6" s="3" customFormat="1" ht="21.75">
      <c r="A74" s="7" t="s">
        <v>56</v>
      </c>
      <c r="B74" s="10">
        <v>108.28</v>
      </c>
      <c r="C74" s="10">
        <v>87.17</v>
      </c>
      <c r="D74" s="27">
        <f t="shared" si="3"/>
        <v>97.73</v>
      </c>
      <c r="F74" s="28"/>
    </row>
    <row r="75" spans="1:6" s="3" customFormat="1" ht="21.75">
      <c r="A75" s="7" t="s">
        <v>57</v>
      </c>
      <c r="B75" s="10">
        <v>70.56</v>
      </c>
      <c r="C75" s="10">
        <v>79.78</v>
      </c>
      <c r="D75" s="27">
        <f t="shared" si="3"/>
        <v>75.17</v>
      </c>
      <c r="F75" s="28"/>
    </row>
    <row r="76" spans="1:6" s="3" customFormat="1" ht="21.75">
      <c r="A76" s="7" t="s">
        <v>58</v>
      </c>
      <c r="B76" s="10">
        <v>212.78000000000003</v>
      </c>
      <c r="C76" s="10">
        <v>149.88</v>
      </c>
      <c r="D76" s="27">
        <f t="shared" si="3"/>
        <v>181.33</v>
      </c>
      <c r="F76" s="28"/>
    </row>
    <row r="77" spans="1:6" s="3" customFormat="1" ht="21.75">
      <c r="A77" s="26" t="s">
        <v>89</v>
      </c>
      <c r="B77" s="31"/>
      <c r="C77" s="24"/>
      <c r="D77" s="24"/>
      <c r="F77" s="28"/>
    </row>
    <row r="78" spans="1:6" s="3" customFormat="1" ht="21.75">
      <c r="A78" s="7" t="s">
        <v>62</v>
      </c>
      <c r="B78" s="10">
        <v>7.25</v>
      </c>
      <c r="C78" s="10">
        <v>8</v>
      </c>
      <c r="D78" s="27">
        <f>ROUNDUP((SUM(B78:C78)/2),2)</f>
        <v>7.63</v>
      </c>
      <c r="F78" s="28"/>
    </row>
    <row r="79" spans="1:6" s="3" customFormat="1" ht="21.75">
      <c r="A79" s="7" t="s">
        <v>54</v>
      </c>
      <c r="B79" s="10">
        <v>2.25</v>
      </c>
      <c r="C79" s="10">
        <v>1.5</v>
      </c>
      <c r="D79" s="27">
        <f>ROUNDUP((SUM(B79:C79)/2),2)</f>
        <v>1.8800000000000001</v>
      </c>
      <c r="F79" s="28"/>
    </row>
    <row r="80" spans="1:6" s="3" customFormat="1" ht="21.75">
      <c r="A80" s="7" t="s">
        <v>55</v>
      </c>
      <c r="B80" s="10">
        <v>1.08</v>
      </c>
      <c r="C80" s="10">
        <v>5.83</v>
      </c>
      <c r="D80" s="27">
        <f>ROUNDUP((SUM(B80:C80)/2),2)</f>
        <v>3.46</v>
      </c>
      <c r="F80" s="28"/>
    </row>
    <row r="81" spans="1:6" s="3" customFormat="1" ht="21.75">
      <c r="A81" s="26" t="s">
        <v>97</v>
      </c>
      <c r="B81" s="31"/>
      <c r="C81" s="24"/>
      <c r="D81" s="24"/>
      <c r="F81" s="28"/>
    </row>
    <row r="82" spans="1:6" s="3" customFormat="1" ht="21.75">
      <c r="A82" s="7" t="s">
        <v>62</v>
      </c>
      <c r="B82" s="10">
        <v>3</v>
      </c>
      <c r="C82" s="10">
        <v>7.75</v>
      </c>
      <c r="D82" s="27">
        <f>ROUNDUP((SUM(B82:C82)/2),2)</f>
        <v>5.38</v>
      </c>
      <c r="F82" s="28"/>
    </row>
    <row r="83" spans="1:6" s="3" customFormat="1" ht="21.75">
      <c r="A83" s="26" t="s">
        <v>116</v>
      </c>
      <c r="B83" s="31"/>
      <c r="C83" s="24"/>
      <c r="D83" s="24"/>
      <c r="F83" s="28"/>
    </row>
    <row r="84" spans="1:6" s="3" customFormat="1" ht="21.75">
      <c r="A84" s="7" t="s">
        <v>55</v>
      </c>
      <c r="B84" s="32">
        <v>1.17</v>
      </c>
      <c r="C84" s="10">
        <v>2.33</v>
      </c>
      <c r="D84" s="27">
        <f>ROUNDUP((SUM(B84:C84)/2),2)</f>
        <v>1.75</v>
      </c>
      <c r="F84" s="28"/>
    </row>
    <row r="85" spans="1:6" s="3" customFormat="1" ht="21.75">
      <c r="A85" s="19" t="s">
        <v>8</v>
      </c>
      <c r="B85" s="23">
        <f>SUM(B65:B84)</f>
        <v>1223.75</v>
      </c>
      <c r="C85" s="23">
        <f>SUM(C65:C84)</f>
        <v>1182.3299999999997</v>
      </c>
      <c r="D85" s="23">
        <f>SUM(D65:D84)</f>
        <v>1203.0700000000002</v>
      </c>
      <c r="F85" s="28"/>
    </row>
    <row r="86" spans="1:6" s="5" customFormat="1" ht="21.75">
      <c r="A86" s="34" t="s">
        <v>9</v>
      </c>
      <c r="B86" s="34"/>
      <c r="C86" s="34"/>
      <c r="D86" s="34"/>
      <c r="F86" s="28"/>
    </row>
    <row r="87" spans="1:6" s="3" customFormat="1" ht="21.75">
      <c r="A87" s="30" t="s">
        <v>91</v>
      </c>
      <c r="B87" s="10"/>
      <c r="C87" s="10"/>
      <c r="D87" s="9"/>
      <c r="F87" s="28"/>
    </row>
    <row r="88" spans="1:6" s="3" customFormat="1" ht="21.75">
      <c r="A88" s="7" t="s">
        <v>131</v>
      </c>
      <c r="B88" s="10">
        <v>93.22</v>
      </c>
      <c r="C88" s="10">
        <v>51.94</v>
      </c>
      <c r="D88" s="27">
        <f>ROUNDUP((SUM(B88:C88)/2),2)</f>
        <v>72.58</v>
      </c>
      <c r="F88" s="28"/>
    </row>
    <row r="89" spans="1:6" s="3" customFormat="1" ht="21.75">
      <c r="A89" s="7" t="s">
        <v>132</v>
      </c>
      <c r="B89" s="10">
        <v>49</v>
      </c>
      <c r="C89" s="10">
        <v>37.11</v>
      </c>
      <c r="D89" s="27">
        <f>ROUNDUP((SUM(B89:C89)/2),2)</f>
        <v>43.059999999999995</v>
      </c>
      <c r="F89" s="28"/>
    </row>
    <row r="90" spans="1:6" s="3" customFormat="1" ht="21.75">
      <c r="A90" s="7" t="s">
        <v>133</v>
      </c>
      <c r="B90" s="32">
        <v>9.33</v>
      </c>
      <c r="C90" s="10">
        <v>17</v>
      </c>
      <c r="D90" s="27">
        <f>ROUNDUP((SUM(B90:C90)/2),2)</f>
        <v>13.17</v>
      </c>
      <c r="F90" s="28"/>
    </row>
    <row r="91" spans="1:6" s="3" customFormat="1" ht="21.75">
      <c r="A91" s="7" t="s">
        <v>134</v>
      </c>
      <c r="B91" s="32">
        <v>8</v>
      </c>
      <c r="C91" s="10">
        <v>10</v>
      </c>
      <c r="D91" s="27">
        <f>ROUNDUP((SUM(B91:C91)/2),2)</f>
        <v>9</v>
      </c>
      <c r="F91" s="28"/>
    </row>
    <row r="92" spans="1:6" s="3" customFormat="1" ht="21.75">
      <c r="A92" s="7" t="s">
        <v>135</v>
      </c>
      <c r="B92" s="32">
        <v>8</v>
      </c>
      <c r="C92" s="10">
        <v>6</v>
      </c>
      <c r="D92" s="27">
        <f>ROUNDUP((SUM(B92:C92)/2),2)</f>
        <v>7</v>
      </c>
      <c r="F92" s="28"/>
    </row>
    <row r="93" spans="1:6" s="3" customFormat="1" ht="21.75">
      <c r="A93" s="30" t="s">
        <v>87</v>
      </c>
      <c r="B93" s="10"/>
      <c r="C93" s="10"/>
      <c r="D93" s="9"/>
      <c r="F93" s="28"/>
    </row>
    <row r="94" spans="1:6" s="3" customFormat="1" ht="21.75">
      <c r="A94" s="7" t="s">
        <v>101</v>
      </c>
      <c r="B94" s="10">
        <v>41.83</v>
      </c>
      <c r="C94" s="10">
        <v>59.230000000000004</v>
      </c>
      <c r="D94" s="27">
        <f>ROUNDUP((SUM(B94:C94)/2),2)</f>
        <v>50.53</v>
      </c>
      <c r="F94" s="28"/>
    </row>
    <row r="95" spans="1:6" s="3" customFormat="1" ht="21.75">
      <c r="A95" s="7" t="s">
        <v>102</v>
      </c>
      <c r="B95" s="28">
        <v>33.17</v>
      </c>
      <c r="C95" s="10">
        <v>33.44</v>
      </c>
      <c r="D95" s="27">
        <f>ROUNDUP((SUM(B95:C95)/2),2)</f>
        <v>33.309999999999995</v>
      </c>
      <c r="F95" s="28"/>
    </row>
    <row r="96" spans="1:6" s="3" customFormat="1" ht="21.75">
      <c r="A96" s="7" t="s">
        <v>103</v>
      </c>
      <c r="B96" s="10">
        <v>74.1</v>
      </c>
      <c r="C96" s="10">
        <v>64.72</v>
      </c>
      <c r="D96" s="27">
        <f>ROUNDUP((SUM(B96:C96)/2),2)</f>
        <v>69.41</v>
      </c>
      <c r="F96" s="28"/>
    </row>
    <row r="97" spans="1:6" s="3" customFormat="1" ht="21.75">
      <c r="A97" s="26" t="s">
        <v>90</v>
      </c>
      <c r="B97" s="31"/>
      <c r="C97" s="24"/>
      <c r="D97" s="24"/>
      <c r="F97" s="28"/>
    </row>
    <row r="98" spans="1:6" s="3" customFormat="1" ht="21.75">
      <c r="A98" s="7" t="s">
        <v>63</v>
      </c>
      <c r="B98" s="32" t="s">
        <v>119</v>
      </c>
      <c r="C98" s="10">
        <v>147.5</v>
      </c>
      <c r="D98" s="27">
        <f>ROUNDUP((SUM(B98:C98)/2),2)</f>
        <v>73.75</v>
      </c>
      <c r="F98" s="28"/>
    </row>
    <row r="99" spans="1:6" s="3" customFormat="1" ht="21.75">
      <c r="A99" s="19" t="s">
        <v>10</v>
      </c>
      <c r="B99" s="23">
        <f>SUM(B88:B98)</f>
        <v>316.65</v>
      </c>
      <c r="C99" s="23">
        <f>SUM(C88:C98)</f>
        <v>426.94</v>
      </c>
      <c r="D99" s="23">
        <f>SUM(D88:D98)</f>
        <v>371.80999999999995</v>
      </c>
      <c r="F99" s="28"/>
    </row>
    <row r="100" spans="1:6" s="5" customFormat="1" ht="21.75">
      <c r="A100" s="34" t="s">
        <v>11</v>
      </c>
      <c r="B100" s="34"/>
      <c r="C100" s="34"/>
      <c r="D100" s="34"/>
      <c r="F100" s="28"/>
    </row>
    <row r="101" spans="1:6" s="3" customFormat="1" ht="21.75">
      <c r="A101" s="26" t="s">
        <v>93</v>
      </c>
      <c r="B101" s="31"/>
      <c r="C101" s="24"/>
      <c r="D101" s="24"/>
      <c r="F101" s="28"/>
    </row>
    <row r="102" spans="1:6" s="3" customFormat="1" ht="21.75">
      <c r="A102" s="7" t="s">
        <v>64</v>
      </c>
      <c r="B102" s="10">
        <v>47.5</v>
      </c>
      <c r="C102" s="10">
        <v>35.95</v>
      </c>
      <c r="D102" s="27">
        <f>ROUNDUP((SUM(B102:C102)/2),2)</f>
        <v>41.73</v>
      </c>
      <c r="F102" s="28"/>
    </row>
    <row r="103" spans="1:6" s="3" customFormat="1" ht="21.75">
      <c r="A103" s="7" t="s">
        <v>94</v>
      </c>
      <c r="B103" s="10">
        <v>34.06</v>
      </c>
      <c r="C103" s="10">
        <v>157.99</v>
      </c>
      <c r="D103" s="27">
        <f>ROUNDUP((SUM(B103:C103)/2),2)</f>
        <v>96.03</v>
      </c>
      <c r="F103" s="28"/>
    </row>
    <row r="104" spans="1:6" s="3" customFormat="1" ht="21.75">
      <c r="A104" s="7" t="s">
        <v>65</v>
      </c>
      <c r="B104" s="10">
        <v>193.44</v>
      </c>
      <c r="C104" s="10">
        <v>28.89</v>
      </c>
      <c r="D104" s="27">
        <f>ROUNDUP((SUM(B104:C104)/2),2)</f>
        <v>111.17</v>
      </c>
      <c r="F104" s="28"/>
    </row>
    <row r="105" spans="1:6" s="3" customFormat="1" ht="21.75">
      <c r="A105" s="19" t="s">
        <v>12</v>
      </c>
      <c r="B105" s="23">
        <f>SUM(B102:B104)</f>
        <v>275</v>
      </c>
      <c r="C105" s="23">
        <f>SUM(C102:C104)</f>
        <v>222.82999999999998</v>
      </c>
      <c r="D105" s="23">
        <f>SUM(D102:D104)</f>
        <v>248.93</v>
      </c>
      <c r="F105" s="28"/>
    </row>
    <row r="106" spans="1:6" s="5" customFormat="1" ht="21.75">
      <c r="A106" s="34" t="s">
        <v>13</v>
      </c>
      <c r="B106" s="34"/>
      <c r="C106" s="34"/>
      <c r="D106" s="34"/>
      <c r="F106" s="28"/>
    </row>
    <row r="107" spans="1:6" s="3" customFormat="1" ht="21.75">
      <c r="A107" s="26" t="s">
        <v>104</v>
      </c>
      <c r="B107" s="31"/>
      <c r="C107" s="24"/>
      <c r="D107" s="24"/>
      <c r="F107" s="28"/>
    </row>
    <row r="108" spans="1:6" s="3" customFormat="1" ht="21.75">
      <c r="A108" s="7" t="s">
        <v>68</v>
      </c>
      <c r="B108" s="10">
        <v>520.94</v>
      </c>
      <c r="C108" s="10">
        <v>437.11</v>
      </c>
      <c r="D108" s="27">
        <f aca="true" t="shared" si="4" ref="D108:D113">ROUNDUP((SUM(B108:C108)/2),2)</f>
        <v>479.03</v>
      </c>
      <c r="F108" s="28"/>
    </row>
    <row r="109" spans="1:6" s="3" customFormat="1" ht="21.75">
      <c r="A109" s="7" t="s">
        <v>66</v>
      </c>
      <c r="B109" s="10">
        <v>154.78</v>
      </c>
      <c r="C109" s="10">
        <v>144.83</v>
      </c>
      <c r="D109" s="27">
        <f t="shared" si="4"/>
        <v>149.81</v>
      </c>
      <c r="F109" s="28"/>
    </row>
    <row r="110" spans="1:6" s="3" customFormat="1" ht="21.75">
      <c r="A110" s="7" t="s">
        <v>67</v>
      </c>
      <c r="B110" s="10">
        <v>54.33</v>
      </c>
      <c r="C110" s="10">
        <v>51.83</v>
      </c>
      <c r="D110" s="27">
        <f t="shared" si="4"/>
        <v>53.08</v>
      </c>
      <c r="F110" s="28"/>
    </row>
    <row r="111" spans="1:6" s="3" customFormat="1" ht="21.75">
      <c r="A111" s="7" t="s">
        <v>69</v>
      </c>
      <c r="B111" s="10">
        <v>185.06</v>
      </c>
      <c r="C111" s="10">
        <v>208.28</v>
      </c>
      <c r="D111" s="27">
        <f t="shared" si="4"/>
        <v>196.67</v>
      </c>
      <c r="F111" s="28"/>
    </row>
    <row r="112" spans="1:6" s="3" customFormat="1" ht="21.75">
      <c r="A112" s="7" t="s">
        <v>105</v>
      </c>
      <c r="B112" s="10">
        <v>91.22</v>
      </c>
      <c r="C112" s="10">
        <v>102.78</v>
      </c>
      <c r="D112" s="27">
        <f t="shared" si="4"/>
        <v>97</v>
      </c>
      <c r="F112" s="28"/>
    </row>
    <row r="113" spans="1:6" s="3" customFormat="1" ht="21.75">
      <c r="A113" s="7" t="s">
        <v>106</v>
      </c>
      <c r="B113" s="10">
        <v>34</v>
      </c>
      <c r="C113" s="10">
        <v>34.44</v>
      </c>
      <c r="D113" s="27">
        <f t="shared" si="4"/>
        <v>34.22</v>
      </c>
      <c r="F113" s="28"/>
    </row>
    <row r="114" spans="1:6" s="3" customFormat="1" ht="21.75">
      <c r="A114" s="26" t="s">
        <v>107</v>
      </c>
      <c r="B114" s="10"/>
      <c r="C114" s="10"/>
      <c r="D114" s="27"/>
      <c r="F114" s="28"/>
    </row>
    <row r="115" spans="1:6" s="3" customFormat="1" ht="21.75">
      <c r="A115" s="7" t="s">
        <v>71</v>
      </c>
      <c r="B115" s="10">
        <v>6.67</v>
      </c>
      <c r="C115" s="32" t="s">
        <v>119</v>
      </c>
      <c r="D115" s="27">
        <f>ROUNDUP((SUM(B115:C115)/2),2)</f>
        <v>3.34</v>
      </c>
      <c r="F115" s="28"/>
    </row>
    <row r="116" spans="1:6" s="3" customFormat="1" ht="21.75">
      <c r="A116" s="26" t="s">
        <v>108</v>
      </c>
      <c r="B116" s="10"/>
      <c r="C116" s="10"/>
      <c r="D116" s="27"/>
      <c r="F116" s="28"/>
    </row>
    <row r="117" spans="1:6" s="3" customFormat="1" ht="21.75">
      <c r="A117" s="7" t="s">
        <v>72</v>
      </c>
      <c r="B117" s="10">
        <v>75.5</v>
      </c>
      <c r="C117" s="10">
        <v>48.39</v>
      </c>
      <c r="D117" s="27">
        <f>ROUNDUP((SUM(B117:C117)/2),2)</f>
        <v>61.949999999999996</v>
      </c>
      <c r="F117" s="28"/>
    </row>
    <row r="118" spans="1:6" s="3" customFormat="1" ht="21.75">
      <c r="A118" s="26" t="s">
        <v>109</v>
      </c>
      <c r="B118" s="31"/>
      <c r="C118" s="24"/>
      <c r="D118" s="24"/>
      <c r="F118" s="28"/>
    </row>
    <row r="119" spans="1:6" s="3" customFormat="1" ht="21.75">
      <c r="A119" s="7" t="s">
        <v>70</v>
      </c>
      <c r="B119" s="10">
        <v>33</v>
      </c>
      <c r="C119" s="10">
        <v>40.75</v>
      </c>
      <c r="D119" s="27">
        <f>ROUNDUP((SUM(B119:C119)/2),2)</f>
        <v>36.879999999999995</v>
      </c>
      <c r="F119" s="28"/>
    </row>
    <row r="120" spans="1:6" s="3" customFormat="1" ht="21.75">
      <c r="A120" s="26" t="s">
        <v>136</v>
      </c>
      <c r="B120" s="31"/>
      <c r="C120" s="24"/>
      <c r="D120" s="24"/>
      <c r="F120" s="28"/>
    </row>
    <row r="121" spans="1:6" s="3" customFormat="1" ht="21.75">
      <c r="A121" s="7" t="s">
        <v>70</v>
      </c>
      <c r="B121" s="32" t="s">
        <v>119</v>
      </c>
      <c r="C121" s="10">
        <v>2.5</v>
      </c>
      <c r="D121" s="27">
        <f>ROUNDUP((SUM(B121:C121)/2),2)</f>
        <v>1.25</v>
      </c>
      <c r="F121" s="28"/>
    </row>
    <row r="122" spans="1:6" s="3" customFormat="1" ht="21.75">
      <c r="A122" s="26" t="s">
        <v>112</v>
      </c>
      <c r="B122" s="31"/>
      <c r="C122" s="31"/>
      <c r="D122" s="24"/>
      <c r="F122" s="28"/>
    </row>
    <row r="123" spans="1:6" s="3" customFormat="1" ht="21.75">
      <c r="A123" s="7" t="s">
        <v>117</v>
      </c>
      <c r="B123" s="10">
        <v>2.33</v>
      </c>
      <c r="C123" s="32" t="s">
        <v>119</v>
      </c>
      <c r="D123" s="27">
        <f>ROUNDUP((SUM(B123:C123)/2),2)</f>
        <v>1.17</v>
      </c>
      <c r="F123" s="28"/>
    </row>
    <row r="124" spans="1:6" s="3" customFormat="1" ht="21.75">
      <c r="A124" s="19" t="s">
        <v>14</v>
      </c>
      <c r="B124" s="23">
        <f>SUM(B108:B123)</f>
        <v>1157.8300000000002</v>
      </c>
      <c r="C124" s="23">
        <f>SUM(C108:C123)</f>
        <v>1070.91</v>
      </c>
      <c r="D124" s="23">
        <f>SUM(D108:D123)</f>
        <v>1114.4</v>
      </c>
      <c r="F124" s="28"/>
    </row>
    <row r="125" spans="1:6" s="5" customFormat="1" ht="21.75">
      <c r="A125" s="34" t="s">
        <v>15</v>
      </c>
      <c r="B125" s="34"/>
      <c r="C125" s="34"/>
      <c r="D125" s="34"/>
      <c r="F125" s="28"/>
    </row>
    <row r="126" spans="1:6" s="3" customFormat="1" ht="21.75">
      <c r="A126" s="26" t="s">
        <v>93</v>
      </c>
      <c r="B126" s="31"/>
      <c r="C126" s="24"/>
      <c r="D126" s="24"/>
      <c r="F126" s="28"/>
    </row>
    <row r="127" spans="1:6" s="3" customFormat="1" ht="21.75">
      <c r="A127" s="7" t="s">
        <v>73</v>
      </c>
      <c r="B127" s="10">
        <v>29.5</v>
      </c>
      <c r="C127" s="32" t="s">
        <v>119</v>
      </c>
      <c r="D127" s="27">
        <f aca="true" t="shared" si="5" ref="D127:D134">ROUNDUP((SUM(B127:C127)/2),2)</f>
        <v>14.75</v>
      </c>
      <c r="F127" s="28"/>
    </row>
    <row r="128" spans="1:6" s="3" customFormat="1" ht="21.75">
      <c r="A128" s="7" t="s">
        <v>74</v>
      </c>
      <c r="B128" s="10">
        <v>43.33</v>
      </c>
      <c r="C128" s="10">
        <v>0.5</v>
      </c>
      <c r="D128" s="27">
        <f t="shared" si="5"/>
        <v>21.92</v>
      </c>
      <c r="F128" s="28"/>
    </row>
    <row r="129" spans="1:6" s="3" customFormat="1" ht="21.75">
      <c r="A129" s="7" t="s">
        <v>75</v>
      </c>
      <c r="B129" s="10">
        <v>39.83</v>
      </c>
      <c r="C129" s="10">
        <v>0.17</v>
      </c>
      <c r="D129" s="27">
        <f t="shared" si="5"/>
        <v>20</v>
      </c>
      <c r="F129" s="28"/>
    </row>
    <row r="130" spans="1:6" s="3" customFormat="1" ht="21.75">
      <c r="A130" s="7" t="s">
        <v>76</v>
      </c>
      <c r="B130" s="10">
        <v>120.44</v>
      </c>
      <c r="C130" s="10">
        <v>294.83</v>
      </c>
      <c r="D130" s="27">
        <f t="shared" si="5"/>
        <v>207.64</v>
      </c>
      <c r="F130" s="28"/>
    </row>
    <row r="131" spans="1:6" s="3" customFormat="1" ht="21.75">
      <c r="A131" s="33" t="s">
        <v>120</v>
      </c>
      <c r="B131" s="10">
        <v>142.78</v>
      </c>
      <c r="C131" s="10">
        <v>155.22</v>
      </c>
      <c r="D131" s="27">
        <f t="shared" si="5"/>
        <v>149</v>
      </c>
      <c r="F131" s="28"/>
    </row>
    <row r="132" spans="1:6" s="3" customFormat="1" ht="21.75">
      <c r="A132" s="33" t="s">
        <v>121</v>
      </c>
      <c r="B132" s="10">
        <v>118.39</v>
      </c>
      <c r="C132" s="10">
        <v>152.33</v>
      </c>
      <c r="D132" s="27">
        <f t="shared" si="5"/>
        <v>135.36</v>
      </c>
      <c r="F132" s="28"/>
    </row>
    <row r="133" spans="1:6" s="3" customFormat="1" ht="21.75">
      <c r="A133" s="33" t="s">
        <v>122</v>
      </c>
      <c r="B133" s="10">
        <v>129.78</v>
      </c>
      <c r="C133" s="10">
        <v>173.83</v>
      </c>
      <c r="D133" s="27">
        <f t="shared" si="5"/>
        <v>151.81</v>
      </c>
      <c r="F133" s="28"/>
    </row>
    <row r="134" spans="1:6" s="3" customFormat="1" ht="21.75">
      <c r="A134" s="33" t="s">
        <v>123</v>
      </c>
      <c r="B134" s="10">
        <v>42.39</v>
      </c>
      <c r="C134" s="10">
        <v>66.5</v>
      </c>
      <c r="D134" s="27">
        <f t="shared" si="5"/>
        <v>54.449999999999996</v>
      </c>
      <c r="F134" s="28"/>
    </row>
    <row r="135" spans="1:6" s="3" customFormat="1" ht="21.75">
      <c r="A135" s="26" t="s">
        <v>112</v>
      </c>
      <c r="B135" s="31"/>
      <c r="C135" s="31"/>
      <c r="D135" s="24"/>
      <c r="F135" s="28"/>
    </row>
    <row r="136" spans="1:6" s="3" customFormat="1" ht="21.75">
      <c r="A136" s="7" t="s">
        <v>117</v>
      </c>
      <c r="B136" s="10">
        <v>0.17</v>
      </c>
      <c r="C136" s="32">
        <v>0.33</v>
      </c>
      <c r="D136" s="27">
        <f>ROUNDUP((SUM(B136:C136)/2),2)</f>
        <v>0.25</v>
      </c>
      <c r="F136" s="28"/>
    </row>
    <row r="137" spans="1:6" s="3" customFormat="1" ht="21.75">
      <c r="A137" s="19" t="s">
        <v>16</v>
      </c>
      <c r="B137" s="23">
        <f>SUM(B127:B136)</f>
        <v>666.6099999999999</v>
      </c>
      <c r="C137" s="23">
        <f>SUM(C127:C136)</f>
        <v>843.7100000000002</v>
      </c>
      <c r="D137" s="23">
        <f>SUM(D127:D136)</f>
        <v>755.1800000000001</v>
      </c>
      <c r="F137" s="28"/>
    </row>
    <row r="138" spans="1:6" s="5" customFormat="1" ht="21.75">
      <c r="A138" s="34" t="s">
        <v>17</v>
      </c>
      <c r="B138" s="34"/>
      <c r="C138" s="34"/>
      <c r="D138" s="34"/>
      <c r="F138" s="28"/>
    </row>
    <row r="139" spans="1:6" s="3" customFormat="1" ht="21.75">
      <c r="A139" s="26" t="s">
        <v>95</v>
      </c>
      <c r="B139" s="31"/>
      <c r="C139" s="24"/>
      <c r="D139" s="24"/>
      <c r="F139" s="28"/>
    </row>
    <row r="140" spans="1:6" s="3" customFormat="1" ht="21.75">
      <c r="A140" s="7" t="s">
        <v>77</v>
      </c>
      <c r="B140" s="10">
        <v>115.55</v>
      </c>
      <c r="C140" s="10">
        <v>101.33</v>
      </c>
      <c r="D140" s="27">
        <f>ROUNDUP((SUM(B140:C140)/2),2)</f>
        <v>108.44</v>
      </c>
      <c r="F140" s="28"/>
    </row>
    <row r="141" spans="1:6" s="3" customFormat="1" ht="21.75">
      <c r="A141" s="26" t="s">
        <v>93</v>
      </c>
      <c r="B141" s="10"/>
      <c r="C141" s="10"/>
      <c r="D141" s="27"/>
      <c r="F141" s="28"/>
    </row>
    <row r="142" spans="1:6" s="3" customFormat="1" ht="21.75">
      <c r="A142" s="7" t="s">
        <v>78</v>
      </c>
      <c r="B142" s="10">
        <v>190.06</v>
      </c>
      <c r="C142" s="10">
        <v>143.33</v>
      </c>
      <c r="D142" s="27">
        <f>ROUNDUP((SUM(B142:C142)/2),2)</f>
        <v>166.7</v>
      </c>
      <c r="F142" s="28"/>
    </row>
    <row r="143" spans="1:6" s="3" customFormat="1" ht="21.75">
      <c r="A143" s="7" t="s">
        <v>79</v>
      </c>
      <c r="B143" s="10">
        <v>38.28</v>
      </c>
      <c r="C143" s="10">
        <v>12.83</v>
      </c>
      <c r="D143" s="27">
        <f>ROUNDUP((SUM(B143:C143)/2),2)</f>
        <v>25.560000000000002</v>
      </c>
      <c r="F143" s="28"/>
    </row>
    <row r="144" spans="1:6" s="3" customFormat="1" ht="21.75">
      <c r="A144" s="7" t="s">
        <v>118</v>
      </c>
      <c r="B144" s="32">
        <v>25.66</v>
      </c>
      <c r="C144" s="10">
        <v>34.17</v>
      </c>
      <c r="D144" s="27">
        <f>ROUNDUP((SUM(B144:C144)/2),2)</f>
        <v>29.92</v>
      </c>
      <c r="F144" s="28"/>
    </row>
    <row r="145" spans="1:6" s="3" customFormat="1" ht="21.75">
      <c r="A145" s="19" t="s">
        <v>18</v>
      </c>
      <c r="B145" s="23">
        <f>SUM(B140:B144)</f>
        <v>369.55</v>
      </c>
      <c r="C145" s="23">
        <f>SUM(C140:C144)</f>
        <v>291.66</v>
      </c>
      <c r="D145" s="23">
        <f>SUM(D140:D144)</f>
        <v>330.62</v>
      </c>
      <c r="F145" s="28"/>
    </row>
    <row r="146" spans="1:4" s="6" customFormat="1" ht="27.75">
      <c r="A146" s="20" t="s">
        <v>1</v>
      </c>
      <c r="B146" s="21">
        <f>SUM(B21,B45,B62,B85,B99,B105,B124,B137,B145)</f>
        <v>10275.81</v>
      </c>
      <c r="C146" s="21">
        <f>SUM(C21,C45,C62,C85,C99,C105,C124,C137,C145)</f>
        <v>11036.61</v>
      </c>
      <c r="D146" s="21">
        <f>SUM(D21,D45,D62,D85,D99,D105,D124,D137,D145)</f>
        <v>10656.45</v>
      </c>
    </row>
    <row r="147" spans="1:4" s="3" customFormat="1" ht="21.75">
      <c r="A147" s="37" t="s">
        <v>20</v>
      </c>
      <c r="B147" s="37"/>
      <c r="C147" s="37" t="s">
        <v>27</v>
      </c>
      <c r="D147" s="37"/>
    </row>
    <row r="148" spans="1:4" s="3" customFormat="1" ht="21.75">
      <c r="A148" s="11" t="str">
        <f>"บริหารธุรกิจ-ปริญญาโท,ปริญญาเอก (x1.8)  ="</f>
        <v>บริหารธุรกิจ-ปริญญาโท,ปริญญาเอก (x1.8)  =</v>
      </c>
      <c r="B148" s="22">
        <f>(SUM(D59,D61)*1.8)</f>
        <v>77.85000000000001</v>
      </c>
      <c r="C148" s="12" t="s">
        <v>21</v>
      </c>
      <c r="D148" s="22">
        <f>ROUNDUP(SUM(D48:D57,B148),2)</f>
        <v>3096.69</v>
      </c>
    </row>
    <row r="149" spans="1:4" s="3" customFormat="1" ht="21.75">
      <c r="A149" s="11" t="str">
        <f>"วิศวกรรมศาสตร์-ปริญญาโท,ปริญญาเอก (x2) ="</f>
        <v>วิศวกรรมศาสตร์-ปริญญาโท,ปริญญาเอก (x2) =</v>
      </c>
      <c r="B149" s="22">
        <f>SUM(D78:D84)*2</f>
        <v>40.199999999999996</v>
      </c>
      <c r="C149" s="12" t="s">
        <v>22</v>
      </c>
      <c r="D149" s="22">
        <f>ROUNDUP(SUM(D65:D76,B149),2)</f>
        <v>1223.17</v>
      </c>
    </row>
    <row r="150" spans="1:4" s="3" customFormat="1" ht="21.75">
      <c r="A150" s="11" t="str">
        <f>"ครุศาสตร์อุตสาหกรรม-ป.บัณฑิต (x1.5)   ="</f>
        <v>ครุศาสตร์อุตสาหกรรม-ป.บัณฑิต (x1.5)   =</v>
      </c>
      <c r="B150" s="22">
        <f>D98*1.5</f>
        <v>110.625</v>
      </c>
      <c r="C150" s="12" t="s">
        <v>23</v>
      </c>
      <c r="D150" s="22">
        <f>ROUNDUP((SUM(D88:D92,D94:D96,B150)),2)</f>
        <v>408.69</v>
      </c>
    </row>
    <row r="151" spans="1:4" s="3" customFormat="1" ht="21.75">
      <c r="A151" s="11" t="str">
        <f>"เทคโนโลยีคหกรรมศาสตร์-ปริญญาโท, ปริญญาเอก (x2) ="</f>
        <v>เทคโนโลยีคหกรรมศาสตร์-ปริญญาโท, ปริญญาเอก (x2) =</v>
      </c>
      <c r="B151" s="22">
        <f>SUM(D119,D121)*2</f>
        <v>76.25999999999999</v>
      </c>
      <c r="C151" s="12" t="s">
        <v>24</v>
      </c>
      <c r="D151" s="22">
        <f>ROUNDUP(SUM(D108:D117,D123,B151),2)</f>
        <v>1152.53</v>
      </c>
    </row>
    <row r="152" spans="1:4" s="3" customFormat="1" ht="30.75">
      <c r="A152" s="40" t="s">
        <v>25</v>
      </c>
      <c r="B152" s="40"/>
      <c r="C152" s="39">
        <f>SUM(D21,D45,D105,D137,D145,D148:D151)</f>
        <v>10786.160000000002</v>
      </c>
      <c r="D152" s="39"/>
    </row>
    <row r="153" spans="1:4" ht="24">
      <c r="A153" s="4" t="s">
        <v>128</v>
      </c>
      <c r="D153" s="29"/>
    </row>
  </sheetData>
  <sheetProtection/>
  <mergeCells count="16">
    <mergeCell ref="C152:D152"/>
    <mergeCell ref="A152:B152"/>
    <mergeCell ref="A5:D5"/>
    <mergeCell ref="A46:D46"/>
    <mergeCell ref="A63:D63"/>
    <mergeCell ref="A86:D86"/>
    <mergeCell ref="A100:D100"/>
    <mergeCell ref="A106:D106"/>
    <mergeCell ref="A125:D125"/>
    <mergeCell ref="A22:D22"/>
    <mergeCell ref="A138:D138"/>
    <mergeCell ref="A1:D1"/>
    <mergeCell ref="A3:A4"/>
    <mergeCell ref="A147:B147"/>
    <mergeCell ref="C147:D147"/>
    <mergeCell ref="A2:D2"/>
  </mergeCells>
  <dataValidations count="22"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22:D22">
      <formula1>ปีการศึกษา!#REF!</formula1>
      <formula2>A22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21">
      <formula1>ปีการศึกษา!#REF!</formula1>
      <formula2>A21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1">
      <formula1>ปีการศึกษา!#REF!</formula1>
      <formula2>A1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2 A5">
      <formula1>ปีการศึกษา!#REF!</formula1>
      <formula2>A2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60 A23 A67">
      <formula1>GT46</formula1>
      <formula2>A60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11">
      <formula1>GT6</formula1>
      <formula2>A11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6 A39">
      <formula1>GT2</formula1>
      <formula2>A6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47">
      <formula1>GT24</formula1>
      <formula2>A47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7:A10">
      <formula1>GT65534</formula1>
      <formula2>A7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77 A81 A83">
      <formula1>ปีการศึกษา!#REF!</formula1>
      <formula2>A77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14:A20">
      <formula1>GT65535</formula1>
      <formula2>A14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13 A114">
      <formula1>ปีการศึกษา!#REF!</formula1>
      <formula2>A13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31 A64">
      <formula1>GT16</formula1>
      <formula2>A31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118 A120">
      <formula1>ปีการศึกษา!#REF!</formula1>
      <formula2>A118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116">
      <formula1>ปีการศึกษา!#REF!</formula1>
      <formula2>A116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126 A139">
      <formula1>GT105</formula1>
      <formula2>A126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107">
      <formula1>GT96</formula1>
      <formula2>A107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29">
      <formula1>GT23</formula1>
      <formula2>A29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97 A56 A58 A54">
      <formula1>GT77</formula1>
      <formula2>A97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101">
      <formula1>GT85</formula1>
      <formula2>A101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141">
      <formula1>GT124</formula1>
      <formula2>A141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135 A122">
      <formula1>GT110</formula1>
      <formula2>A135</formula2>
    </dataValidation>
  </dataValidations>
  <printOptions horizontalCentered="1"/>
  <pageMargins left="0.25" right="0.25" top="0.75" bottom="0.75" header="0.3" footer="0.3"/>
  <pageSetup horizontalDpi="600" verticalDpi="600" orientation="portrait" paperSize="9" r:id="rId3"/>
  <rowBreaks count="6" manualBreakCount="6">
    <brk id="21" max="255" man="1"/>
    <brk id="45" max="255" man="1"/>
    <brk id="62" max="255" man="1"/>
    <brk id="85" max="255" man="1"/>
    <brk id="105" max="255" man="1"/>
    <brk id="137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ONESTOP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</dc:creator>
  <cp:keywords/>
  <dc:description/>
  <cp:lastModifiedBy>reg</cp:lastModifiedBy>
  <cp:lastPrinted>2018-06-05T04:34:56Z</cp:lastPrinted>
  <dcterms:created xsi:type="dcterms:W3CDTF">2013-11-26T13:59:38Z</dcterms:created>
  <dcterms:modified xsi:type="dcterms:W3CDTF">2021-03-05T04:12:38Z</dcterms:modified>
  <cp:category/>
  <cp:version/>
  <cp:contentType/>
  <cp:contentStatus/>
</cp:coreProperties>
</file>